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L:\EXEC\OCC\GHG Inventory\Local-Regional GHG in NYS\Western NY\"/>
    </mc:Choice>
  </mc:AlternateContent>
  <bookViews>
    <workbookView xWindow="0" yWindow="0" windowWidth="24000" windowHeight="13635"/>
  </bookViews>
  <sheets>
    <sheet name="FIND YOUR GHG INVENTORY DATA" sheetId="1" r:id="rId1"/>
    <sheet name="Resources" sheetId="2" r:id="rId2"/>
    <sheet name="2010 Census Population" sheetId="19" r:id="rId3"/>
    <sheet name="Western NY Roll Up" sheetId="4" r:id="rId4"/>
    <sheet name="Allegany Roll Up" sheetId="5" r:id="rId5"/>
    <sheet name="Cattaraugus Roll Up" sheetId="6" r:id="rId6"/>
    <sheet name="Chautauqua Roll Up" sheetId="7" r:id="rId7"/>
    <sheet name="Erie Roll Up" sheetId="8" r:id="rId8"/>
    <sheet name="Niagara Roll Up" sheetId="9" r:id="rId9"/>
    <sheet name="Forest Sequestration" sheetId="20" r:id="rId10"/>
  </sheets>
  <externalReferences>
    <externalReference r:id="rId11"/>
    <externalReference r:id="rId12"/>
  </externalReferenc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0" i="20" l="1"/>
  <c r="D20" i="20"/>
  <c r="B20" i="20"/>
  <c r="E5" i="20"/>
  <c r="D5" i="20"/>
  <c r="C5" i="20"/>
  <c r="B5" i="20"/>
  <c r="D67" i="5"/>
  <c r="D67" i="6"/>
  <c r="D67" i="7"/>
  <c r="D67" i="8"/>
  <c r="D67" i="9"/>
  <c r="D40" i="5" l="1"/>
  <c r="D43" i="9"/>
  <c r="D44" i="8"/>
  <c r="D43" i="6"/>
  <c r="D44" i="6"/>
  <c r="D43" i="7"/>
  <c r="D44" i="7"/>
  <c r="D43" i="5"/>
  <c r="D44" i="5"/>
  <c r="K80" i="9"/>
  <c r="J80" i="9"/>
  <c r="I80" i="9"/>
  <c r="H80" i="9"/>
  <c r="G80" i="9"/>
  <c r="F80" i="9"/>
  <c r="D78" i="9"/>
  <c r="D77" i="9"/>
  <c r="D75" i="9"/>
  <c r="D74" i="9"/>
  <c r="D72" i="9"/>
  <c r="D70" i="9"/>
  <c r="D69" i="9"/>
  <c r="D66" i="9"/>
  <c r="D64" i="9"/>
  <c r="D63" i="9"/>
  <c r="D62" i="9"/>
  <c r="D60" i="9"/>
  <c r="D59" i="9"/>
  <c r="D57" i="9"/>
  <c r="D56" i="9"/>
  <c r="D55" i="9"/>
  <c r="D54" i="9"/>
  <c r="D53" i="9" s="1"/>
  <c r="F57" i="1" s="1"/>
  <c r="D52" i="9"/>
  <c r="D50" i="9"/>
  <c r="D49" i="9"/>
  <c r="D48" i="9"/>
  <c r="D47" i="9"/>
  <c r="D46" i="9"/>
  <c r="D45" i="9"/>
  <c r="D42" i="9"/>
  <c r="D40" i="9"/>
  <c r="D39" i="9"/>
  <c r="D38" i="9"/>
  <c r="D36" i="9"/>
  <c r="D35" i="9"/>
  <c r="D34" i="9"/>
  <c r="D33" i="9"/>
  <c r="D32" i="9"/>
  <c r="D31" i="9"/>
  <c r="D30" i="9"/>
  <c r="D28" i="9"/>
  <c r="D27" i="9"/>
  <c r="D26" i="9"/>
  <c r="D25" i="9"/>
  <c r="D24" i="9"/>
  <c r="D23" i="9"/>
  <c r="D22" i="9"/>
  <c r="D20" i="9"/>
  <c r="D19" i="9"/>
  <c r="D18" i="9"/>
  <c r="D17" i="9"/>
  <c r="D16" i="9"/>
  <c r="K80" i="8"/>
  <c r="J80" i="8"/>
  <c r="I80" i="8"/>
  <c r="H80" i="8"/>
  <c r="G80" i="8"/>
  <c r="F80" i="8"/>
  <c r="D78" i="8"/>
  <c r="D77" i="8"/>
  <c r="D75" i="8"/>
  <c r="D74" i="8"/>
  <c r="D72" i="8"/>
  <c r="D70" i="8"/>
  <c r="D69" i="8"/>
  <c r="D66" i="8"/>
  <c r="D64" i="8"/>
  <c r="D63" i="8"/>
  <c r="D62" i="8"/>
  <c r="D60" i="8"/>
  <c r="D59" i="8"/>
  <c r="D57" i="8"/>
  <c r="D56" i="8"/>
  <c r="D55" i="8"/>
  <c r="D54" i="8"/>
  <c r="D52" i="8"/>
  <c r="D50" i="8"/>
  <c r="D49" i="8"/>
  <c r="D48" i="8"/>
  <c r="D47" i="8"/>
  <c r="D46" i="8"/>
  <c r="D45" i="8"/>
  <c r="D42" i="8"/>
  <c r="D40" i="8"/>
  <c r="D39" i="8"/>
  <c r="D38" i="8"/>
  <c r="D36" i="8"/>
  <c r="D35" i="8"/>
  <c r="D34" i="8"/>
  <c r="D33" i="8"/>
  <c r="D32" i="8"/>
  <c r="D31" i="8"/>
  <c r="D30" i="8"/>
  <c r="D28" i="8"/>
  <c r="D27" i="8"/>
  <c r="D26" i="8"/>
  <c r="D25" i="8"/>
  <c r="D24" i="8"/>
  <c r="D23" i="8"/>
  <c r="D22" i="8"/>
  <c r="D20" i="8"/>
  <c r="D19" i="8"/>
  <c r="D18" i="8"/>
  <c r="D17" i="8"/>
  <c r="D16" i="8"/>
  <c r="K80" i="7"/>
  <c r="J80" i="7"/>
  <c r="I80" i="7"/>
  <c r="H80" i="7"/>
  <c r="G80" i="7"/>
  <c r="F80" i="7"/>
  <c r="D78" i="7"/>
  <c r="D77" i="7"/>
  <c r="D75" i="7"/>
  <c r="D74" i="7"/>
  <c r="D73" i="7" s="1"/>
  <c r="I55" i="1" s="1"/>
  <c r="D72" i="7"/>
  <c r="D70" i="7"/>
  <c r="D69" i="7"/>
  <c r="D66" i="7"/>
  <c r="D64" i="7"/>
  <c r="D63" i="7"/>
  <c r="D62" i="7"/>
  <c r="D60" i="7"/>
  <c r="D59" i="7"/>
  <c r="D57" i="7"/>
  <c r="D56" i="7"/>
  <c r="D55" i="7"/>
  <c r="D53" i="7" s="1"/>
  <c r="F55" i="1" s="1"/>
  <c r="D54" i="7"/>
  <c r="D52" i="7"/>
  <c r="D50" i="7"/>
  <c r="D49" i="7"/>
  <c r="D48" i="7"/>
  <c r="D47" i="7"/>
  <c r="D46" i="7"/>
  <c r="D45" i="7"/>
  <c r="D42" i="7"/>
  <c r="D40" i="7"/>
  <c r="D39" i="7"/>
  <c r="D38" i="7"/>
  <c r="D36" i="7"/>
  <c r="D35" i="7"/>
  <c r="D34" i="7"/>
  <c r="D33" i="7"/>
  <c r="D32" i="7"/>
  <c r="D31" i="7"/>
  <c r="D30" i="7"/>
  <c r="D28" i="7"/>
  <c r="D27" i="7"/>
  <c r="D26" i="7"/>
  <c r="D25" i="7"/>
  <c r="D24" i="7"/>
  <c r="D23" i="7"/>
  <c r="D22" i="7"/>
  <c r="D20" i="7"/>
  <c r="D19" i="7"/>
  <c r="D18" i="7"/>
  <c r="D17" i="7"/>
  <c r="D16" i="7"/>
  <c r="K80" i="6"/>
  <c r="J80" i="6"/>
  <c r="I80" i="6"/>
  <c r="H80" i="6"/>
  <c r="G80" i="6"/>
  <c r="F80" i="6"/>
  <c r="D78" i="6"/>
  <c r="D77" i="6"/>
  <c r="D75" i="6"/>
  <c r="D74" i="6"/>
  <c r="D72" i="6"/>
  <c r="D70" i="6"/>
  <c r="D69" i="6"/>
  <c r="D66" i="6"/>
  <c r="D64" i="6"/>
  <c r="D63" i="6"/>
  <c r="D62" i="6"/>
  <c r="D60" i="6"/>
  <c r="D59" i="6"/>
  <c r="D57" i="6"/>
  <c r="D56" i="6"/>
  <c r="D55" i="6"/>
  <c r="D54" i="6"/>
  <c r="D53" i="6" s="1"/>
  <c r="F54" i="1" s="1"/>
  <c r="D52" i="6"/>
  <c r="D50" i="6"/>
  <c r="D49" i="6"/>
  <c r="D48" i="6"/>
  <c r="D47" i="6"/>
  <c r="D46" i="6"/>
  <c r="D45" i="6"/>
  <c r="D42" i="6"/>
  <c r="D40" i="6"/>
  <c r="D39" i="6"/>
  <c r="D38" i="6"/>
  <c r="D36" i="6"/>
  <c r="D35" i="6"/>
  <c r="D34" i="6"/>
  <c r="D33" i="6"/>
  <c r="D32" i="6"/>
  <c r="D31" i="6"/>
  <c r="D30" i="6"/>
  <c r="D29" i="6" s="1"/>
  <c r="D28" i="6"/>
  <c r="D27" i="6"/>
  <c r="D26" i="6"/>
  <c r="D25" i="6"/>
  <c r="D24" i="6"/>
  <c r="D23" i="6"/>
  <c r="D22" i="6"/>
  <c r="D20" i="6"/>
  <c r="D19" i="6"/>
  <c r="D18" i="6"/>
  <c r="D17" i="6"/>
  <c r="D16" i="6"/>
  <c r="K80" i="5"/>
  <c r="J80" i="5"/>
  <c r="I80" i="5"/>
  <c r="H80" i="5"/>
  <c r="G80" i="5"/>
  <c r="F80" i="5"/>
  <c r="D78" i="5"/>
  <c r="D77" i="5"/>
  <c r="D75" i="5"/>
  <c r="D74" i="5"/>
  <c r="D73" i="5" s="1"/>
  <c r="I53" i="1" s="1"/>
  <c r="D72" i="5"/>
  <c r="D70" i="5"/>
  <c r="D69" i="5"/>
  <c r="D66" i="5"/>
  <c r="D64" i="5"/>
  <c r="D63" i="5"/>
  <c r="D62" i="5"/>
  <c r="D60" i="5"/>
  <c r="D59" i="5"/>
  <c r="D57" i="5"/>
  <c r="D56" i="5"/>
  <c r="D55" i="5"/>
  <c r="D54" i="5"/>
  <c r="D53" i="5" s="1"/>
  <c r="F53" i="1" s="1"/>
  <c r="D52" i="5"/>
  <c r="D50" i="5"/>
  <c r="D49" i="5"/>
  <c r="D48" i="5"/>
  <c r="D47" i="5"/>
  <c r="D46" i="5"/>
  <c r="D45" i="5"/>
  <c r="D42" i="5"/>
  <c r="D39" i="5"/>
  <c r="D38" i="5"/>
  <c r="D36" i="5"/>
  <c r="D35" i="5"/>
  <c r="D34" i="5"/>
  <c r="D33" i="5"/>
  <c r="D32" i="5"/>
  <c r="D31" i="5"/>
  <c r="D30" i="5"/>
  <c r="D28" i="5"/>
  <c r="D27" i="5"/>
  <c r="D26" i="5"/>
  <c r="D25" i="5"/>
  <c r="D24" i="5"/>
  <c r="D23" i="5"/>
  <c r="D22" i="5"/>
  <c r="D20" i="5"/>
  <c r="D19" i="5"/>
  <c r="D18" i="5"/>
  <c r="D17" i="5"/>
  <c r="D16" i="5"/>
  <c r="D15" i="5" s="1"/>
  <c r="C53" i="1" s="1"/>
  <c r="F2" i="19"/>
  <c r="L52" i="1" s="1"/>
  <c r="D54" i="4"/>
  <c r="D44" i="4"/>
  <c r="D43" i="4"/>
  <c r="D74" i="4"/>
  <c r="D71" i="4"/>
  <c r="D68" i="4"/>
  <c r="D64" i="4"/>
  <c r="D59" i="4"/>
  <c r="D38" i="4"/>
  <c r="D35" i="4"/>
  <c r="D33" i="4"/>
  <c r="D31" i="4"/>
  <c r="D28" i="4"/>
  <c r="D24" i="4"/>
  <c r="D22" i="4"/>
  <c r="D19" i="4"/>
  <c r="G79" i="4"/>
  <c r="K79" i="4"/>
  <c r="J79" i="4"/>
  <c r="I79" i="4"/>
  <c r="H79" i="4"/>
  <c r="F79" i="4"/>
  <c r="D77" i="4"/>
  <c r="D76" i="4"/>
  <c r="D73" i="4"/>
  <c r="D69" i="4"/>
  <c r="D66" i="4"/>
  <c r="D63" i="4"/>
  <c r="D62" i="4"/>
  <c r="D60" i="4"/>
  <c r="D57" i="4"/>
  <c r="D56" i="4"/>
  <c r="D55" i="4"/>
  <c r="D52" i="4"/>
  <c r="D50" i="4"/>
  <c r="D49" i="4"/>
  <c r="D48" i="4"/>
  <c r="D47" i="4"/>
  <c r="D46" i="4"/>
  <c r="D45" i="4"/>
  <c r="D42" i="4"/>
  <c r="D40" i="4"/>
  <c r="D39" i="4"/>
  <c r="D36" i="4"/>
  <c r="D34" i="4"/>
  <c r="D32" i="4"/>
  <c r="D30" i="4"/>
  <c r="D27" i="4"/>
  <c r="D26" i="4"/>
  <c r="D25" i="4"/>
  <c r="D23" i="4"/>
  <c r="D20" i="4"/>
  <c r="D18" i="4"/>
  <c r="D16" i="4"/>
  <c r="D68" i="7" l="1"/>
  <c r="G55" i="1" s="1"/>
  <c r="D37" i="8"/>
  <c r="J56" i="1" s="1"/>
  <c r="D68" i="9"/>
  <c r="G57" i="1" s="1"/>
  <c r="D73" i="8"/>
  <c r="I56" i="1" s="1"/>
  <c r="D73" i="6"/>
  <c r="I54" i="1" s="1"/>
  <c r="D41" i="7"/>
  <c r="H55" i="1" s="1"/>
  <c r="D53" i="8"/>
  <c r="F56" i="1" s="1"/>
  <c r="D68" i="8"/>
  <c r="G56" i="1" s="1"/>
  <c r="D21" i="8"/>
  <c r="D37" i="9"/>
  <c r="J57" i="1" s="1"/>
  <c r="D41" i="6"/>
  <c r="H54" i="1" s="1"/>
  <c r="D41" i="8"/>
  <c r="H56" i="1" s="1"/>
  <c r="D29" i="8"/>
  <c r="D29" i="7"/>
  <c r="D21" i="7"/>
  <c r="D21" i="9"/>
  <c r="D15" i="9"/>
  <c r="C57" i="1" s="1"/>
  <c r="D15" i="8"/>
  <c r="C56" i="1" s="1"/>
  <c r="D15" i="7"/>
  <c r="C55" i="1" s="1"/>
  <c r="D15" i="6"/>
  <c r="C54" i="1" s="1"/>
  <c r="D29" i="5"/>
  <c r="E53" i="1" s="1"/>
  <c r="D29" i="9"/>
  <c r="D41" i="9"/>
  <c r="H57" i="1" s="1"/>
  <c r="D73" i="9"/>
  <c r="I57" i="1" s="1"/>
  <c r="D37" i="7"/>
  <c r="J55" i="1" s="1"/>
  <c r="D41" i="5"/>
  <c r="H53" i="1" s="1"/>
  <c r="D21" i="6"/>
  <c r="D37" i="6"/>
  <c r="J54" i="1" s="1"/>
  <c r="D68" i="6"/>
  <c r="G54" i="1" s="1"/>
  <c r="D21" i="5"/>
  <c r="D53" i="1" s="1"/>
  <c r="D37" i="5"/>
  <c r="J53" i="1" s="1"/>
  <c r="D68" i="5"/>
  <c r="G53" i="1" s="1"/>
  <c r="D17" i="4"/>
  <c r="D15" i="4" s="1"/>
  <c r="C52" i="1" s="1"/>
  <c r="D53" i="4"/>
  <c r="F52" i="1" s="1"/>
  <c r="D41" i="4"/>
  <c r="H52" i="1" s="1"/>
  <c r="D72" i="4"/>
  <c r="I52" i="1" s="1"/>
  <c r="D37" i="4"/>
  <c r="D29" i="4"/>
  <c r="E52" i="1" s="1"/>
  <c r="D21" i="4"/>
  <c r="D52" i="1" s="1"/>
  <c r="D67" i="4"/>
  <c r="G52" i="1" s="1"/>
  <c r="D80" i="9" l="1"/>
  <c r="D80" i="8"/>
  <c r="D80" i="7"/>
  <c r="D80" i="6"/>
  <c r="D80" i="5"/>
  <c r="D79" i="4"/>
  <c r="B205" i="19" l="1"/>
  <c r="A205" i="19"/>
  <c r="B183" i="19"/>
  <c r="A183" i="19"/>
  <c r="B78" i="19"/>
  <c r="A78" i="19"/>
  <c r="B34" i="19"/>
  <c r="A34" i="19"/>
  <c r="B196" i="19"/>
  <c r="A196" i="19"/>
  <c r="B210" i="19"/>
  <c r="A210" i="19"/>
  <c r="B209" i="19"/>
  <c r="A209" i="19"/>
  <c r="B208" i="19"/>
  <c r="A208" i="19"/>
  <c r="B207" i="19"/>
  <c r="A207" i="19"/>
  <c r="B206" i="19"/>
  <c r="A206" i="19"/>
  <c r="B204" i="19"/>
  <c r="A204" i="19"/>
  <c r="B203" i="19"/>
  <c r="A203" i="19"/>
  <c r="B202" i="19"/>
  <c r="A202" i="19"/>
  <c r="B201" i="19"/>
  <c r="A201" i="19"/>
  <c r="B200" i="19"/>
  <c r="A200" i="19"/>
  <c r="B198" i="19"/>
  <c r="A198" i="19"/>
  <c r="B199" i="19"/>
  <c r="A199" i="19"/>
  <c r="B197" i="19"/>
  <c r="A197" i="19"/>
  <c r="B195" i="19"/>
  <c r="A195" i="19"/>
  <c r="B194" i="19"/>
  <c r="A194" i="19"/>
  <c r="B192" i="19"/>
  <c r="A192" i="19"/>
  <c r="B191" i="19"/>
  <c r="A191" i="19"/>
  <c r="B190" i="19"/>
  <c r="A190" i="19"/>
  <c r="B188" i="19"/>
  <c r="A188" i="19"/>
  <c r="B193" i="19"/>
  <c r="A193" i="19"/>
  <c r="B189" i="19"/>
  <c r="A189" i="19"/>
  <c r="B187" i="19"/>
  <c r="A187" i="19"/>
  <c r="B164" i="19"/>
  <c r="A164" i="19"/>
  <c r="B158" i="19"/>
  <c r="A158" i="19"/>
  <c r="B181" i="19"/>
  <c r="A181" i="19"/>
  <c r="B180" i="19"/>
  <c r="A180" i="19"/>
  <c r="B178" i="19"/>
  <c r="A178" i="19"/>
  <c r="B176" i="19"/>
  <c r="A176" i="19"/>
  <c r="B172" i="19"/>
  <c r="A172" i="19"/>
  <c r="B169" i="19"/>
  <c r="A169" i="19"/>
  <c r="B167" i="19"/>
  <c r="A167" i="19"/>
  <c r="B163" i="19"/>
  <c r="A163" i="19"/>
  <c r="B159" i="19"/>
  <c r="A159" i="19"/>
  <c r="B186" i="19"/>
  <c r="A186" i="19"/>
  <c r="B185" i="19"/>
  <c r="A185" i="19"/>
  <c r="B184" i="19"/>
  <c r="A184" i="19"/>
  <c r="B182" i="19"/>
  <c r="A182" i="19"/>
  <c r="B179" i="19"/>
  <c r="A179" i="19"/>
  <c r="B177" i="19"/>
  <c r="A177" i="19"/>
  <c r="B175" i="19"/>
  <c r="A175" i="19"/>
  <c r="B174" i="19"/>
  <c r="A174" i="19"/>
  <c r="B173" i="19"/>
  <c r="A173" i="19"/>
  <c r="B171" i="19"/>
  <c r="A171" i="19"/>
  <c r="B170" i="19"/>
  <c r="A170" i="19"/>
  <c r="B168" i="19"/>
  <c r="A168" i="19"/>
  <c r="B166" i="19"/>
  <c r="A166" i="19"/>
  <c r="B165" i="19"/>
  <c r="A165" i="19"/>
  <c r="B162" i="19"/>
  <c r="A162" i="19"/>
  <c r="B161" i="19"/>
  <c r="A161" i="19"/>
  <c r="B160" i="19"/>
  <c r="A160" i="19"/>
  <c r="B157" i="19"/>
  <c r="A157" i="19"/>
  <c r="B156" i="19"/>
  <c r="A156" i="19"/>
  <c r="B155" i="19"/>
  <c r="A155" i="19"/>
  <c r="B154" i="19"/>
  <c r="A154" i="19"/>
  <c r="B153" i="19"/>
  <c r="A153" i="19"/>
  <c r="B151" i="19"/>
  <c r="A151" i="19"/>
  <c r="B150" i="19"/>
  <c r="A150" i="19"/>
  <c r="B149" i="19"/>
  <c r="A149" i="19"/>
  <c r="B147" i="19"/>
  <c r="A147" i="19"/>
  <c r="B145" i="19"/>
  <c r="A145" i="19"/>
  <c r="B143" i="19"/>
  <c r="A143" i="19"/>
  <c r="B141" i="19"/>
  <c r="A141" i="19"/>
  <c r="B148" i="19"/>
  <c r="A148" i="19"/>
  <c r="B146" i="19"/>
  <c r="A146" i="19"/>
  <c r="B144" i="19"/>
  <c r="A144" i="19"/>
  <c r="B142" i="19"/>
  <c r="A142" i="19"/>
  <c r="B152" i="19"/>
  <c r="A152" i="19"/>
  <c r="B102" i="19"/>
  <c r="A102" i="19"/>
  <c r="B50" i="19"/>
  <c r="A50" i="19"/>
  <c r="B136" i="19"/>
  <c r="A136" i="19"/>
  <c r="B140" i="19"/>
  <c r="A140" i="19"/>
  <c r="B135" i="19"/>
  <c r="A135" i="19"/>
  <c r="B134" i="19"/>
  <c r="A134" i="19"/>
  <c r="B127" i="19"/>
  <c r="A127" i="19"/>
  <c r="B124" i="19"/>
  <c r="A124" i="19"/>
  <c r="B123" i="19"/>
  <c r="A123" i="19"/>
  <c r="B116" i="19"/>
  <c r="A116" i="19"/>
  <c r="B115" i="19"/>
  <c r="A115" i="19"/>
  <c r="B114" i="19"/>
  <c r="A114" i="19"/>
  <c r="B107" i="19"/>
  <c r="A107" i="19"/>
  <c r="B103" i="19"/>
  <c r="A103" i="19"/>
  <c r="B101" i="19"/>
  <c r="A101" i="19"/>
  <c r="B98" i="19"/>
  <c r="A98" i="19"/>
  <c r="B139" i="19"/>
  <c r="A139" i="19"/>
  <c r="B138" i="19"/>
  <c r="A138" i="19"/>
  <c r="B137" i="19"/>
  <c r="A137" i="19"/>
  <c r="B133" i="19"/>
  <c r="A133" i="19"/>
  <c r="B132" i="19"/>
  <c r="A132" i="19"/>
  <c r="B131" i="19"/>
  <c r="A131" i="19"/>
  <c r="B130" i="19"/>
  <c r="A130" i="19"/>
  <c r="B129" i="19"/>
  <c r="A129" i="19"/>
  <c r="B128" i="19"/>
  <c r="A128" i="19"/>
  <c r="B126" i="19"/>
  <c r="A126" i="19"/>
  <c r="B125" i="19"/>
  <c r="A125" i="19"/>
  <c r="B122" i="19"/>
  <c r="A122" i="19"/>
  <c r="B121" i="19"/>
  <c r="A121" i="19"/>
  <c r="B120" i="19"/>
  <c r="A120" i="19"/>
  <c r="B119" i="19"/>
  <c r="A119" i="19"/>
  <c r="B118" i="19"/>
  <c r="A118" i="19"/>
  <c r="B117" i="19"/>
  <c r="A117" i="19"/>
  <c r="B113" i="19"/>
  <c r="A113" i="19"/>
  <c r="B112" i="19"/>
  <c r="A112" i="19"/>
  <c r="B111" i="19"/>
  <c r="A111" i="19"/>
  <c r="B110" i="19"/>
  <c r="A110" i="19"/>
  <c r="B109" i="19"/>
  <c r="A109" i="19"/>
  <c r="B108" i="19"/>
  <c r="A108" i="19"/>
  <c r="B106" i="19"/>
  <c r="A106" i="19"/>
  <c r="B105" i="19"/>
  <c r="A105" i="19"/>
  <c r="B104" i="19"/>
  <c r="A104" i="19"/>
  <c r="B100" i="19"/>
  <c r="A100" i="19"/>
  <c r="B99" i="19"/>
  <c r="A99" i="19"/>
  <c r="B96" i="19"/>
  <c r="A96" i="19"/>
  <c r="B95" i="19"/>
  <c r="A95" i="19"/>
  <c r="B97" i="19"/>
  <c r="A97" i="19"/>
  <c r="B64" i="19"/>
  <c r="A64" i="19"/>
  <c r="B57" i="19"/>
  <c r="A57" i="19"/>
  <c r="B92" i="19"/>
  <c r="A92" i="19"/>
  <c r="B88" i="19"/>
  <c r="A88" i="19"/>
  <c r="B86" i="19"/>
  <c r="A86" i="19"/>
  <c r="B83" i="19"/>
  <c r="A83" i="19"/>
  <c r="B72" i="19"/>
  <c r="A72" i="19"/>
  <c r="B70" i="19"/>
  <c r="A70" i="19"/>
  <c r="B62" i="19"/>
  <c r="A62" i="19"/>
  <c r="B59" i="19"/>
  <c r="A59" i="19"/>
  <c r="B55" i="19"/>
  <c r="A55" i="19"/>
  <c r="B51" i="19"/>
  <c r="A51" i="19"/>
  <c r="B94" i="19"/>
  <c r="A94" i="19"/>
  <c r="B93" i="19"/>
  <c r="A93" i="19"/>
  <c r="B91" i="19"/>
  <c r="A91" i="19"/>
  <c r="B90" i="19"/>
  <c r="A90" i="19"/>
  <c r="B89" i="19"/>
  <c r="A89" i="19"/>
  <c r="B87" i="19"/>
  <c r="A87" i="19"/>
  <c r="B85" i="19"/>
  <c r="A85" i="19"/>
  <c r="B84" i="19"/>
  <c r="A84" i="19"/>
  <c r="B82" i="19"/>
  <c r="A82" i="19"/>
  <c r="B81" i="19"/>
  <c r="A81" i="19"/>
  <c r="B80" i="19"/>
  <c r="A80" i="19"/>
  <c r="B79" i="19"/>
  <c r="A79" i="19"/>
  <c r="B77" i="19"/>
  <c r="A77" i="19"/>
  <c r="B76" i="19"/>
  <c r="A76" i="19"/>
  <c r="B75" i="19"/>
  <c r="A75" i="19"/>
  <c r="B74" i="19"/>
  <c r="A74" i="19"/>
  <c r="B73" i="19"/>
  <c r="A73" i="19"/>
  <c r="B71" i="19"/>
  <c r="A71" i="19"/>
  <c r="B69" i="19"/>
  <c r="A69" i="19"/>
  <c r="B68" i="19"/>
  <c r="A68" i="19"/>
  <c r="B67" i="19"/>
  <c r="A67" i="19"/>
  <c r="B66" i="19"/>
  <c r="A66" i="19"/>
  <c r="B65" i="19"/>
  <c r="A65" i="19"/>
  <c r="B63" i="19"/>
  <c r="A63" i="19"/>
  <c r="B61" i="19"/>
  <c r="A61" i="19"/>
  <c r="B60" i="19"/>
  <c r="A60" i="19"/>
  <c r="B58" i="19"/>
  <c r="A58" i="19"/>
  <c r="B56" i="19"/>
  <c r="A56" i="19"/>
  <c r="B54" i="19"/>
  <c r="A54" i="19"/>
  <c r="B53" i="19"/>
  <c r="A53" i="19"/>
  <c r="B52" i="19"/>
  <c r="A52" i="19"/>
  <c r="B49" i="19"/>
  <c r="A49" i="19"/>
  <c r="B48" i="19"/>
  <c r="A48" i="19"/>
  <c r="B46" i="19"/>
  <c r="A46" i="19"/>
  <c r="B45" i="19"/>
  <c r="A45" i="19"/>
  <c r="B44" i="19"/>
  <c r="A44" i="19"/>
  <c r="B47" i="19"/>
  <c r="A47" i="19"/>
  <c r="B35" i="19"/>
  <c r="A35" i="19"/>
  <c r="B40" i="19"/>
  <c r="A40" i="19"/>
  <c r="B9" i="19"/>
  <c r="A9" i="19"/>
  <c r="B26" i="19"/>
  <c r="A26" i="19"/>
  <c r="B21" i="19"/>
  <c r="A21" i="19"/>
  <c r="B19" i="19"/>
  <c r="A19" i="19"/>
  <c r="B16" i="19"/>
  <c r="A16" i="19"/>
  <c r="B14" i="19"/>
  <c r="A14" i="19"/>
  <c r="B12" i="19"/>
  <c r="A12" i="19"/>
  <c r="B43" i="19"/>
  <c r="A43" i="19"/>
  <c r="B42" i="19"/>
  <c r="A42" i="19"/>
  <c r="B41" i="19"/>
  <c r="A41" i="19"/>
  <c r="B39" i="19"/>
  <c r="A39" i="19"/>
  <c r="B38" i="19"/>
  <c r="A38" i="19"/>
  <c r="B37" i="19"/>
  <c r="A37" i="19"/>
  <c r="B36" i="19"/>
  <c r="A36" i="19"/>
  <c r="B33" i="19"/>
  <c r="A33" i="19"/>
  <c r="B32" i="19"/>
  <c r="A32" i="19"/>
  <c r="B31" i="19"/>
  <c r="A31" i="19"/>
  <c r="B30" i="19"/>
  <c r="A30" i="19"/>
  <c r="B29" i="19"/>
  <c r="A29" i="19"/>
  <c r="B28" i="19"/>
  <c r="A28" i="19"/>
  <c r="B27" i="19"/>
  <c r="A27" i="19"/>
  <c r="B25" i="19"/>
  <c r="A25" i="19"/>
  <c r="B24" i="19"/>
  <c r="A24" i="19"/>
  <c r="B23" i="19"/>
  <c r="A23" i="19"/>
  <c r="B22" i="19"/>
  <c r="A22" i="19"/>
  <c r="B20" i="19"/>
  <c r="A20" i="19"/>
  <c r="B18" i="19"/>
  <c r="A18" i="19"/>
  <c r="B17" i="19"/>
  <c r="A17" i="19"/>
  <c r="B15" i="19"/>
  <c r="A15" i="19"/>
  <c r="B5" i="19"/>
  <c r="A5" i="19"/>
  <c r="B13" i="19"/>
  <c r="A13" i="19"/>
  <c r="B11" i="19"/>
  <c r="A11" i="19"/>
  <c r="B10" i="19"/>
  <c r="A10" i="19"/>
  <c r="B8" i="19"/>
  <c r="A8" i="19"/>
  <c r="B7" i="19"/>
  <c r="A7" i="19"/>
  <c r="B6" i="19"/>
  <c r="A6" i="19"/>
  <c r="B4" i="19"/>
  <c r="A4" i="19"/>
  <c r="B3" i="19"/>
  <c r="A3" i="19"/>
  <c r="L54" i="1" l="1"/>
  <c r="L56" i="1"/>
  <c r="L53" i="1"/>
  <c r="L55" i="1"/>
  <c r="L57" i="1"/>
  <c r="C45" i="1" s="1"/>
  <c r="J52" i="1" l="1"/>
  <c r="K52" i="1" l="1"/>
  <c r="D56" i="1"/>
  <c r="E55" i="1"/>
  <c r="D54" i="1"/>
  <c r="E33" i="1"/>
  <c r="B33" i="1"/>
  <c r="C21" i="1"/>
  <c r="C20" i="1"/>
  <c r="C19" i="1"/>
  <c r="C18" i="1"/>
  <c r="C17" i="1"/>
  <c r="C16" i="1"/>
  <c r="C15" i="1"/>
  <c r="C14" i="1"/>
  <c r="E11" i="1"/>
  <c r="B11" i="1"/>
  <c r="C39" i="1" l="1"/>
  <c r="C22" i="1"/>
  <c r="E57" i="1"/>
  <c r="D57" i="1"/>
  <c r="E56" i="1"/>
  <c r="D55" i="1"/>
  <c r="E54" i="1"/>
  <c r="C40" i="1"/>
  <c r="C38" i="1" l="1"/>
  <c r="C37" i="1"/>
  <c r="C42" i="1"/>
  <c r="C41" i="1"/>
  <c r="K56" i="1"/>
  <c r="C43" i="1" l="1"/>
  <c r="K53" i="1"/>
  <c r="K57" i="1"/>
  <c r="K55" i="1"/>
  <c r="C36" i="1"/>
  <c r="K54" i="1"/>
  <c r="C44" i="1" l="1"/>
  <c r="M57" i="1"/>
  <c r="M54" i="1"/>
  <c r="M55" i="1"/>
  <c r="M56" i="1"/>
  <c r="C23" i="1"/>
  <c r="M53" i="1"/>
  <c r="M52" i="1"/>
  <c r="C24" i="1" s="1"/>
  <c r="C46" i="1" l="1"/>
</calcChain>
</file>

<file path=xl/comments1.xml><?xml version="1.0" encoding="utf-8"?>
<comments xmlns="http://schemas.openxmlformats.org/spreadsheetml/2006/main">
  <authors>
    <author>Chuoran Wang</author>
  </authors>
  <commentList>
    <comment ref="F1" authorId="0" shapeId="0">
      <text>
        <r>
          <rPr>
            <b/>
            <sz val="9"/>
            <color indexed="81"/>
            <rFont val="Tahoma"/>
            <family val="2"/>
          </rPr>
          <t xml:space="preserve">2010 Census Population
</t>
        </r>
      </text>
    </comment>
  </commentList>
</comments>
</file>

<file path=xl/sharedStrings.xml><?xml version="1.0" encoding="utf-8"?>
<sst xmlns="http://schemas.openxmlformats.org/spreadsheetml/2006/main" count="1254" uniqueCount="362">
  <si>
    <t>ENTER THE NAME OF LOCAL GOVERNMENT:</t>
  </si>
  <si>
    <t>TABLE 1: Community GHG Inventory (2010)</t>
  </si>
  <si>
    <t xml:space="preserve">FIGURE 1: </t>
  </si>
  <si>
    <t>Community GHG Emissions by Sector (2010)</t>
  </si>
  <si>
    <t>GHG EMISSION SECTORS</t>
  </si>
  <si>
    <t>MTCO2e*</t>
  </si>
  <si>
    <t>Residential</t>
  </si>
  <si>
    <t>Commercial</t>
  </si>
  <si>
    <t>Industrial</t>
  </si>
  <si>
    <t>Transportation</t>
  </si>
  <si>
    <t>Industrial Processes</t>
  </si>
  <si>
    <t>Agriculture</t>
  </si>
  <si>
    <t>Energy Supply</t>
  </si>
  <si>
    <t>Total Emissions</t>
  </si>
  <si>
    <t>Population</t>
  </si>
  <si>
    <t>Per Capita Emissions</t>
  </si>
  <si>
    <t>*Metric Tons of Carbon Dioxide Equivalent</t>
  </si>
  <si>
    <t>Do you want to compare your emissions to another community?</t>
  </si>
  <si>
    <t>TABLE 2: Community GHG Inventory (2010)</t>
  </si>
  <si>
    <t xml:space="preserve">FIGURE 2: </t>
  </si>
  <si>
    <t>Name of Local Government</t>
  </si>
  <si>
    <t>Total</t>
  </si>
  <si>
    <t>Dutchess County</t>
  </si>
  <si>
    <t>SECTORS</t>
  </si>
  <si>
    <t>DESCRIPTIONS</t>
  </si>
  <si>
    <r>
      <rPr>
        <b/>
        <sz val="12"/>
        <color theme="1"/>
        <rFont val="Calibri"/>
        <family val="2"/>
        <scheme val="minor"/>
      </rPr>
      <t>Buildings</t>
    </r>
    <r>
      <rPr>
        <sz val="12"/>
        <color theme="1"/>
        <rFont val="Calibri"/>
        <family val="2"/>
        <scheme val="minor"/>
      </rPr>
      <t xml:space="preserve">
</t>
    </r>
    <r>
      <rPr>
        <i/>
        <sz val="11.5"/>
        <color theme="1"/>
        <rFont val="Calibri"/>
        <family val="2"/>
        <scheme val="minor"/>
      </rPr>
      <t>(Stationary Energy)</t>
    </r>
  </si>
  <si>
    <t xml:space="preserve">Energy used in Residential, Commercial, Industrial buildings &amp; other non-mobile uses (e.g., electricity, natural gas, fuel oils, wood &amp; propane). </t>
  </si>
  <si>
    <r>
      <rPr>
        <b/>
        <sz val="12"/>
        <color theme="1"/>
        <rFont val="Calibri"/>
        <family val="2"/>
        <scheme val="minor"/>
      </rPr>
      <t>Transportation</t>
    </r>
    <r>
      <rPr>
        <sz val="10"/>
        <color theme="1"/>
        <rFont val="Calibri"/>
        <family val="2"/>
        <scheme val="minor"/>
      </rPr>
      <t xml:space="preserve">
</t>
    </r>
    <r>
      <rPr>
        <i/>
        <sz val="12"/>
        <color theme="1"/>
        <rFont val="Calibri"/>
        <family val="2"/>
        <scheme val="minor"/>
      </rPr>
      <t>(Mobile Energy)</t>
    </r>
  </si>
  <si>
    <t>Fuel consumption for on-road transportation, passenger &amp; freight rail, aviation, marine transit &amp; off-road vehicles.</t>
  </si>
  <si>
    <t>Waste &amp; Wastewater Treatment</t>
  </si>
  <si>
    <t>Non-energy process emissions from landfills &amp; wastewater treatment plants or septic systems. (e.g., methane emissions from anaerobic decay).</t>
  </si>
  <si>
    <t>Industrial 
Processes</t>
  </si>
  <si>
    <r>
      <t>Non-energy process emissions from industrial activity &amp; fugitive emissions from fuel systems (e.g., C0</t>
    </r>
    <r>
      <rPr>
        <vertAlign val="subscript"/>
        <sz val="13"/>
        <color theme="1"/>
        <rFont val="Calibri"/>
        <family val="2"/>
        <scheme val="minor"/>
      </rPr>
      <t>2</t>
    </r>
    <r>
      <rPr>
        <sz val="13"/>
        <color theme="1"/>
        <rFont val="Calibri"/>
        <family val="2"/>
        <scheme val="minor"/>
      </rPr>
      <t xml:space="preserve"> from cement production, A/C coolants, &amp; leakages).</t>
    </r>
  </si>
  <si>
    <t>Non-energy emissions from crops &amp; livestock (e.g., methane &amp; nitrous oxide emissions from fertilizers).</t>
  </si>
  <si>
    <t>Energy generation &amp; fugitive emissions including energy losses during transmission &amp; distribution of electricity and natural gas.</t>
  </si>
  <si>
    <t>Region / County Name</t>
  </si>
  <si>
    <t>Color Code</t>
  </si>
  <si>
    <t>REQUIRED for the Roll Up Report, though some data may be zero, N/A, or considered to small to count</t>
  </si>
  <si>
    <t>Report NO Data in cell</t>
  </si>
  <si>
    <t>Built Environment</t>
  </si>
  <si>
    <t>Residential Energy Consumption</t>
  </si>
  <si>
    <t>Electricity / Steam</t>
  </si>
  <si>
    <t>Natural Gas</t>
  </si>
  <si>
    <t>Propane / LPG</t>
  </si>
  <si>
    <t>Wood</t>
  </si>
  <si>
    <t>Coal</t>
  </si>
  <si>
    <t>Commercial Energy Consumption</t>
  </si>
  <si>
    <t>Industrial Energy Consumption</t>
  </si>
  <si>
    <t>Motor Gasoline (E-10)</t>
  </si>
  <si>
    <t>Energy Generation and Supply</t>
  </si>
  <si>
    <t>Electricity T/D Losses</t>
  </si>
  <si>
    <t>Natural Gas T/D Losses</t>
  </si>
  <si>
    <t>Use of SF6 in the Utility Industry</t>
  </si>
  <si>
    <t>Cement Production</t>
  </si>
  <si>
    <t>Product Use (ODS Substitues)</t>
  </si>
  <si>
    <t>All Refrigerants- except utility SF6</t>
  </si>
  <si>
    <t>Transportation Energy</t>
  </si>
  <si>
    <t>Diesel</t>
  </si>
  <si>
    <t>Ethanol</t>
  </si>
  <si>
    <t>Biodiesel</t>
  </si>
  <si>
    <t>Waste Management</t>
  </si>
  <si>
    <t>Solid Waste Management</t>
  </si>
  <si>
    <t>MSW incineration  (non grid connected)</t>
  </si>
  <si>
    <t>Sewage Treatment</t>
  </si>
  <si>
    <t>Central WWTPs and Septic Systems</t>
  </si>
  <si>
    <t>Livestock</t>
  </si>
  <si>
    <t>Crop Production and Soil Management</t>
  </si>
  <si>
    <t xml:space="preserve">Grand Totals </t>
  </si>
  <si>
    <t>Distillate Fuel Oil (#1, #2, Kerosene)</t>
  </si>
  <si>
    <t>Residual Fuel Oil (#4 and #6)</t>
  </si>
  <si>
    <t>Paper and Pulp</t>
  </si>
  <si>
    <t>Roll Up Report CGC.  Emissions in MTCDE</t>
  </si>
  <si>
    <t>Scope 1</t>
  </si>
  <si>
    <t>Scope 2</t>
  </si>
  <si>
    <t>Scope 3</t>
  </si>
  <si>
    <t>Waste</t>
  </si>
  <si>
    <t>Gasoline</t>
  </si>
  <si>
    <t>County</t>
  </si>
  <si>
    <t xml:space="preserve">The Capital District 2010 Regional Greenhouse Gas Inventory </t>
  </si>
  <si>
    <t xml:space="preserve">Data Sourced from: </t>
  </si>
  <si>
    <t>Scopes based accounting allows a community to have both Scope 1 and 3 emissions for what is essentially the same source. For example, communities with electric power stations have very large Scope 1 sources from fuel burned by the power plants inside the community. Power plants, however, do not supply electricity to communities directly. They supply the electricity grid. Therefore, communities will also have separate Scope 2 emissions based on (1) the amount of electricity they consume and (2) on the average carbon intensity of all the plants supplying the regional grid. In solid waste the City of Albany and the Town of Colonie each have scope 1 GHG emissions from landfills. However all communities including Albany and the Town of Colonie are assigned separate Scope 3 emissions based on how much waste they produce and send for disposal to landfills and waste-to-energy plants.</t>
  </si>
  <si>
    <t>Scopes accounting can inherently double count, so they are never added together. The point of organizing inventories by scopes is to empower stakeholders to reduce emissions they influence. Therefore power plant and landfill operators can record GHG reductions against community Scope 1 footprints, whereas municipalities can tie community-wide energy and waste reduction efforts against their Scope 2 and 3 footprints.</t>
  </si>
  <si>
    <t>The GHG Working Group identified scope 1 methods for all sources, and Scope 2 or 3 methods for electricity consumption, solid waste generation, and air transportation demand. With the exception of air travel, the Working Group adopted only Scope 1 methods to count physical emissions from all vehicles, locomotives, and boats that happen to operate in the community boundary. The group recognized that Scope 3 approaches should be developed in the future to attribute to emissions to traffic created by communities and not to only traffic that happens to occur inside their boundaries. While Scope 1 accounting works well to describe transportation demand at a regional level, at a community level those with interstate highways have pass-through traffic emissions that they cannot influence. Currently ICLEI is piloting several Scope 3 approaches as part of the Community GHG Protocol Initiative (ICLEI, 2013).</t>
  </si>
  <si>
    <t>SCOPE</t>
  </si>
  <si>
    <t>Direct emissions that physically occur within the regional or community boundary such as those emitted by burning natural gas or fuel oil in homes and businesses.</t>
  </si>
  <si>
    <t>Indirect emissions attributed to region or community activities that cause emissions whether the emissions physically occur in-boundary or not.</t>
  </si>
  <si>
    <t>A special category of emissions to attribute a share of regional power plant emissions to individual communities based on how much electricity they use.</t>
  </si>
  <si>
    <t>LocalGovFull</t>
  </si>
  <si>
    <t>City/Town</t>
  </si>
  <si>
    <t>Village</t>
  </si>
  <si>
    <t>2010 Pop</t>
  </si>
  <si>
    <t/>
  </si>
  <si>
    <t>Allegany County</t>
  </si>
  <si>
    <t>Cattaraugus County</t>
  </si>
  <si>
    <t>Allegany Reservation</t>
  </si>
  <si>
    <t>Chautauqua County</t>
  </si>
  <si>
    <t>Cattaraugus Reservation</t>
  </si>
  <si>
    <t>Erie County</t>
  </si>
  <si>
    <t>Niagara County</t>
  </si>
  <si>
    <t>Tuscarora Nation Reservation</t>
  </si>
  <si>
    <t>Oil Springs Reservation</t>
  </si>
  <si>
    <t>Tonawanda Reservation</t>
  </si>
  <si>
    <t>Town of Alfred</t>
  </si>
  <si>
    <t>Village of Alfred</t>
  </si>
  <si>
    <t>Town of Allen</t>
  </si>
  <si>
    <t>Town of Alma</t>
  </si>
  <si>
    <t>Town of Almond</t>
  </si>
  <si>
    <t>Village of Almond</t>
  </si>
  <si>
    <t>Town of Amity</t>
  </si>
  <si>
    <t>Town of Andover</t>
  </si>
  <si>
    <t>Village of Andover</t>
  </si>
  <si>
    <t>Town of Angelica</t>
  </si>
  <si>
    <t>Village of Angelica</t>
  </si>
  <si>
    <t>Town of Belfast</t>
  </si>
  <si>
    <t>Belmont Village</t>
  </si>
  <si>
    <t>Town of Birdsall</t>
  </si>
  <si>
    <t>Town of Bolivar</t>
  </si>
  <si>
    <t>Village of Bolivar</t>
  </si>
  <si>
    <t>Town of Burns</t>
  </si>
  <si>
    <t>Village of Canaseraga</t>
  </si>
  <si>
    <t>Town of Caneadea</t>
  </si>
  <si>
    <t>Town of Centerville</t>
  </si>
  <si>
    <t>Town of Clarksville</t>
  </si>
  <si>
    <t>Town of Cuba</t>
  </si>
  <si>
    <t>Village of Cuba</t>
  </si>
  <si>
    <t>Town of Friendship</t>
  </si>
  <si>
    <t>Town of Genessee</t>
  </si>
  <si>
    <t>Town of Granger</t>
  </si>
  <si>
    <t>Town of Grove</t>
  </si>
  <si>
    <t>Town of Hume</t>
  </si>
  <si>
    <t>Town of Independence</t>
  </si>
  <si>
    <t>Town of New Hudson</t>
  </si>
  <si>
    <t>Village of Richburg</t>
  </si>
  <si>
    <t>Town of Wirt</t>
  </si>
  <si>
    <t>Town of Rushford</t>
  </si>
  <si>
    <t>Town of Scio</t>
  </si>
  <si>
    <t>Town of Ward</t>
  </si>
  <si>
    <t>Town of Wellsville</t>
  </si>
  <si>
    <t>Village of Wellsville</t>
  </si>
  <si>
    <t>Town of West Almond</t>
  </si>
  <si>
    <t>Town of Willing</t>
  </si>
  <si>
    <t>Town of Allegany</t>
  </si>
  <si>
    <t>Village of Allegany</t>
  </si>
  <si>
    <t>Town of Ashford</t>
  </si>
  <si>
    <t>Town of Carrollton</t>
  </si>
  <si>
    <t>Town of New Albion</t>
  </si>
  <si>
    <t>Village of Cattaraugus</t>
  </si>
  <si>
    <t>Town of Coldspring</t>
  </si>
  <si>
    <t>Town of Conewango</t>
  </si>
  <si>
    <t>Town of Tayton</t>
  </si>
  <si>
    <t>Town of Yorkshire</t>
  </si>
  <si>
    <t>Village of Delevan</t>
  </si>
  <si>
    <t>Town of East Otto</t>
  </si>
  <si>
    <t>Town of Randolph</t>
  </si>
  <si>
    <t>Village of East Randolph</t>
  </si>
  <si>
    <t>Town of Ellicottville</t>
  </si>
  <si>
    <t>Village of Ellicottville</t>
  </si>
  <si>
    <t>Town of Farmersville</t>
  </si>
  <si>
    <t>Town of Franklinville</t>
  </si>
  <si>
    <t>Village of Franklinville</t>
  </si>
  <si>
    <t>Town of Freedom</t>
  </si>
  <si>
    <t>Town of Persia</t>
  </si>
  <si>
    <t>Village of Gowanda</t>
  </si>
  <si>
    <t>Town of Great Valley</t>
  </si>
  <si>
    <t>Town of Hinsdale</t>
  </si>
  <si>
    <t>Town of Humphrey</t>
  </si>
  <si>
    <t>Town of Ischua</t>
  </si>
  <si>
    <t>Town of Leon</t>
  </si>
  <si>
    <t>Village of Limestone</t>
  </si>
  <si>
    <t>Town of Little Valley</t>
  </si>
  <si>
    <t>Village of Little Valley</t>
  </si>
  <si>
    <t>Town of Lyndon</t>
  </si>
  <si>
    <t>Town of machias</t>
  </si>
  <si>
    <t>Town of Mansfield</t>
  </si>
  <si>
    <t>Town of Napoli</t>
  </si>
  <si>
    <t>City of Olean</t>
  </si>
  <si>
    <t>Town of Olean</t>
  </si>
  <si>
    <t>Town of Otto</t>
  </si>
  <si>
    <t>Town of Perrysburg</t>
  </si>
  <si>
    <t>Village of Perrysburg</t>
  </si>
  <si>
    <t>Town of Portville</t>
  </si>
  <si>
    <t>Village of Portville</t>
  </si>
  <si>
    <t>Village of Randloph</t>
  </si>
  <si>
    <t>Town of Red House</t>
  </si>
  <si>
    <t>City of Salamanca</t>
  </si>
  <si>
    <t>Town of Salamanca</t>
  </si>
  <si>
    <t>Town of Dayton</t>
  </si>
  <si>
    <t>Village of South Dayton</t>
  </si>
  <si>
    <t>Town of South Valley</t>
  </si>
  <si>
    <t>Town of Arkwright</t>
  </si>
  <si>
    <t>Town of Ellery</t>
  </si>
  <si>
    <t>Village of Bemus Point</t>
  </si>
  <si>
    <t>Town of Portland</t>
  </si>
  <si>
    <t>Village of Brocton</t>
  </si>
  <si>
    <t>Town of Busti</t>
  </si>
  <si>
    <t>Town of Carroll</t>
  </si>
  <si>
    <t>Town of Stockton</t>
  </si>
  <si>
    <t>Village of Cassadaga</t>
  </si>
  <si>
    <t>Town of Ellicott</t>
  </si>
  <si>
    <t>Village of Celoron</t>
  </si>
  <si>
    <t>Town of Charlotte</t>
  </si>
  <si>
    <t>Town of Chautauqua</t>
  </si>
  <si>
    <t>Town of Cherry Creek</t>
  </si>
  <si>
    <t>Village of Cherry Creek</t>
  </si>
  <si>
    <t>Town of Clymer</t>
  </si>
  <si>
    <t>City of Dunkirk</t>
  </si>
  <si>
    <t>Town of Dunkirk</t>
  </si>
  <si>
    <t>Town of Ellington</t>
  </si>
  <si>
    <t>Village of Falconer</t>
  </si>
  <si>
    <t>Town of Hanover</t>
  </si>
  <si>
    <t>Village of Forestville</t>
  </si>
  <si>
    <t>Town of Pomfret</t>
  </si>
  <si>
    <t>Village of Fredonia</t>
  </si>
  <si>
    <t>Town of French Creek</t>
  </si>
  <si>
    <t>Town of Gerry</t>
  </si>
  <si>
    <t>Town of hanover</t>
  </si>
  <si>
    <t>Town of Harmony</t>
  </si>
  <si>
    <t>City of Jamestown</t>
  </si>
  <si>
    <t>Town of Kiantone</t>
  </si>
  <si>
    <t>Village of Lakewood</t>
  </si>
  <si>
    <t>Village of mayville</t>
  </si>
  <si>
    <t>Town of Mina</t>
  </si>
  <si>
    <t>Town of North Harmony</t>
  </si>
  <si>
    <t>Village of Panama</t>
  </si>
  <si>
    <t>Town of Poland</t>
  </si>
  <si>
    <t>Town of Ripley</t>
  </si>
  <si>
    <t>Town of Sheridan</t>
  </si>
  <si>
    <t>Town of Sherman</t>
  </si>
  <si>
    <t>Village of Sherman</t>
  </si>
  <si>
    <t>Village of Silver Creek</t>
  </si>
  <si>
    <t>Village of Sinclairville</t>
  </si>
  <si>
    <t>Town of Villenova</t>
  </si>
  <si>
    <t>Town of Westfield</t>
  </si>
  <si>
    <t>Village of Westfield</t>
  </si>
  <si>
    <t>Town of Newstead</t>
  </si>
  <si>
    <t>Village of Akron</t>
  </si>
  <si>
    <t>Town of Alden</t>
  </si>
  <si>
    <t>Village of Alden</t>
  </si>
  <si>
    <t>Town of Amherst</t>
  </si>
  <si>
    <t>Town of Evans</t>
  </si>
  <si>
    <t>Village of Angola</t>
  </si>
  <si>
    <t>Town of Aurora</t>
  </si>
  <si>
    <t>Town of Hamburg</t>
  </si>
  <si>
    <t>Village of Blasdell</t>
  </si>
  <si>
    <t>Town of Boston</t>
  </si>
  <si>
    <t>Town of Brant</t>
  </si>
  <si>
    <t>City of Buffalo</t>
  </si>
  <si>
    <t>Town of Cheektowaga</t>
  </si>
  <si>
    <t>Town of Clarence</t>
  </si>
  <si>
    <t>Town of Colden</t>
  </si>
  <si>
    <t>Town of Collins</t>
  </si>
  <si>
    <t>Town of Concord</t>
  </si>
  <si>
    <t>Village of Depew</t>
  </si>
  <si>
    <t>Village of East Aurora</t>
  </si>
  <si>
    <t>Town of Edon</t>
  </si>
  <si>
    <t>Town of Elma</t>
  </si>
  <si>
    <t>Village of Farnham</t>
  </si>
  <si>
    <t>Town of Grand Island</t>
  </si>
  <si>
    <t>Village of Hamburg</t>
  </si>
  <si>
    <t>Town of Holland</t>
  </si>
  <si>
    <t>Town of Tonawanda</t>
  </si>
  <si>
    <t>Village of Kenmore</t>
  </si>
  <si>
    <t>City of Lackawanna</t>
  </si>
  <si>
    <t>Town of Lancaster</t>
  </si>
  <si>
    <t>Village of Lancaster</t>
  </si>
  <si>
    <t>Town of marilla</t>
  </si>
  <si>
    <t>Town of North Collins</t>
  </si>
  <si>
    <t>Village of North Collins</t>
  </si>
  <si>
    <t>Town of Orchard Park</t>
  </si>
  <si>
    <t>Village of Orchard Park</t>
  </si>
  <si>
    <t>Town of Sardinia</t>
  </si>
  <si>
    <t>Village of Sloan</t>
  </si>
  <si>
    <t>Village of Springville</t>
  </si>
  <si>
    <t>City of Tonawanda</t>
  </si>
  <si>
    <t>Town of Wales</t>
  </si>
  <si>
    <t>Town of West Seneca</t>
  </si>
  <si>
    <t>Village of Williamsville</t>
  </si>
  <si>
    <t>Town of Somerset</t>
  </si>
  <si>
    <t>Village of Barker</t>
  </si>
  <si>
    <t>Town of Cambria</t>
  </si>
  <si>
    <t>Town of Hartland</t>
  </si>
  <si>
    <t>Town of Lewiston</t>
  </si>
  <si>
    <t>Village of Lewiston</t>
  </si>
  <si>
    <t>City of Lockport</t>
  </si>
  <si>
    <t>Town of Lockport</t>
  </si>
  <si>
    <t>Village of Middleport</t>
  </si>
  <si>
    <t>Town of Royalton</t>
  </si>
  <si>
    <t>Town of Newfane</t>
  </si>
  <si>
    <t>City of Niagara Falls</t>
  </si>
  <si>
    <t>Town of Niagara</t>
  </si>
  <si>
    <t>City of North Tonawanda</t>
  </si>
  <si>
    <t>Town of Pendleton</t>
  </si>
  <si>
    <t>Town of Porter</t>
  </si>
  <si>
    <t>Town of Wheatfield</t>
  </si>
  <si>
    <t>Town of Wilson</t>
  </si>
  <si>
    <t>Village of Wilson</t>
  </si>
  <si>
    <t>Village of Youngstown</t>
  </si>
  <si>
    <t>Western NY</t>
  </si>
  <si>
    <t>CO2e</t>
  </si>
  <si>
    <t>CO2</t>
  </si>
  <si>
    <t>CH4</t>
  </si>
  <si>
    <t>N2O</t>
  </si>
  <si>
    <t>PFC</t>
  </si>
  <si>
    <t>HFC</t>
  </si>
  <si>
    <t>SF6</t>
  </si>
  <si>
    <t>Iron and Steel Production</t>
  </si>
  <si>
    <t>Aluminum Production</t>
  </si>
  <si>
    <t>Limestone Use</t>
  </si>
  <si>
    <t>Soda Ash Use</t>
  </si>
  <si>
    <t>Semi-Conductor Manufacturing</t>
  </si>
  <si>
    <t>Chemical Manufacturing</t>
  </si>
  <si>
    <t>Rail</t>
  </si>
  <si>
    <t>Electricity Consumption</t>
  </si>
  <si>
    <t>Marine</t>
  </si>
  <si>
    <t>Distillate</t>
  </si>
  <si>
    <t>Residual Fuel Oil</t>
  </si>
  <si>
    <t>Off-road Mobile</t>
  </si>
  <si>
    <t>All Fuels (Diesel and Gasoline)</t>
  </si>
  <si>
    <t>Enteric Fementation</t>
  </si>
  <si>
    <t>Manure management</t>
  </si>
  <si>
    <t>Use of Fertilizer</t>
  </si>
  <si>
    <t>Crop Residue Incineration</t>
  </si>
  <si>
    <t>N/A</t>
  </si>
  <si>
    <t>Ferroalloy Production</t>
  </si>
  <si>
    <t>Landfill Methane and Combustion</t>
  </si>
  <si>
    <t>On-road (less ethanol)</t>
  </si>
  <si>
    <t>Western New York</t>
  </si>
  <si>
    <t>(i.e., Western New York, Erie County, etc.)</t>
  </si>
  <si>
    <t xml:space="preserve">On-road </t>
  </si>
  <si>
    <t>Motor Gasoline (E-10), Diesel, and Ethanol</t>
  </si>
  <si>
    <t>Off-road Mobile (Aircraft)</t>
  </si>
  <si>
    <t>Aircraft</t>
  </si>
  <si>
    <t>All fuels</t>
  </si>
  <si>
    <t xml:space="preserve">Off-road Mobile </t>
  </si>
  <si>
    <t>On-road</t>
  </si>
  <si>
    <t>Carbon Sequestration in Forests</t>
  </si>
  <si>
    <r>
      <t>Forest Land (Acres)</t>
    </r>
    <r>
      <rPr>
        <b/>
        <vertAlign val="superscript"/>
        <sz val="11"/>
        <color indexed="9"/>
        <rFont val="Times New Roman"/>
        <family val="1"/>
      </rPr>
      <t>1</t>
    </r>
  </si>
  <si>
    <r>
      <t>Forest Land (km</t>
    </r>
    <r>
      <rPr>
        <b/>
        <vertAlign val="superscript"/>
        <sz val="11"/>
        <color indexed="9"/>
        <rFont val="Times New Roman"/>
        <family val="1"/>
      </rPr>
      <t>2</t>
    </r>
    <r>
      <rPr>
        <b/>
        <sz val="11"/>
        <color indexed="9"/>
        <rFont val="Times New Roman"/>
        <family val="1"/>
      </rPr>
      <t>)</t>
    </r>
  </si>
  <si>
    <r>
      <t>Total Carbon Sequestration (metric tons C)</t>
    </r>
    <r>
      <rPr>
        <b/>
        <vertAlign val="superscript"/>
        <sz val="11"/>
        <color indexed="9"/>
        <rFont val="Times New Roman"/>
        <family val="1"/>
      </rPr>
      <t>2</t>
    </r>
  </si>
  <si>
    <t>Total Carbon Sequestration (metric tons CO2)</t>
  </si>
  <si>
    <t xml:space="preserve">New York State </t>
  </si>
  <si>
    <t>Allegany</t>
  </si>
  <si>
    <t>Cattaraugus</t>
  </si>
  <si>
    <t>Chautauqua</t>
  </si>
  <si>
    <t>Erie</t>
  </si>
  <si>
    <t>Niagara</t>
  </si>
  <si>
    <t>Notes</t>
  </si>
  <si>
    <t>1.The forest land data is from Forest Inventory Data Online (FIDO) FIA Standard Reports, New York Current Area, 2010.</t>
  </si>
  <si>
    <t>2.The total carbon sequestration is calculated based on the carbon stock factor from COLE 1605 (b) Report for New York, July 24, 2012 and the forest land.</t>
  </si>
  <si>
    <t>Carbon Sequestration in Urban Forests</t>
  </si>
  <si>
    <r>
      <t>Urban Land Area (km</t>
    </r>
    <r>
      <rPr>
        <b/>
        <vertAlign val="superscript"/>
        <sz val="10"/>
        <color theme="0"/>
        <rFont val="Calibri Light"/>
        <family val="1"/>
        <scheme val="major"/>
      </rPr>
      <t>2</t>
    </r>
    <r>
      <rPr>
        <b/>
        <sz val="10"/>
        <color theme="0"/>
        <rFont val="Calibri Light"/>
        <family val="1"/>
        <scheme val="major"/>
      </rPr>
      <t xml:space="preserve">) </t>
    </r>
    <r>
      <rPr>
        <b/>
        <vertAlign val="superscript"/>
        <sz val="10"/>
        <color theme="0"/>
        <rFont val="Calibri Light"/>
        <family val="1"/>
        <scheme val="major"/>
      </rPr>
      <t>1</t>
    </r>
  </si>
  <si>
    <r>
      <t>Tree Canopy Cover (%)</t>
    </r>
    <r>
      <rPr>
        <b/>
        <vertAlign val="superscript"/>
        <sz val="11"/>
        <color theme="0"/>
        <rFont val="Calibri Light"/>
        <family val="1"/>
        <scheme val="major"/>
      </rPr>
      <t>2</t>
    </r>
  </si>
  <si>
    <r>
      <t>Total Carbon Sequestration (metric tons C)</t>
    </r>
    <r>
      <rPr>
        <b/>
        <vertAlign val="superscript"/>
        <sz val="11"/>
        <color indexed="9"/>
        <rFont val="Times New Roman"/>
        <family val="1"/>
      </rPr>
      <t>3</t>
    </r>
  </si>
  <si>
    <t>-</t>
  </si>
  <si>
    <t xml:space="preserve">1. The urban land area data is from 2000 US Census. </t>
  </si>
  <si>
    <t xml:space="preserve">2. The tree canopy cover percentage data is from provided by Eric J. Greenfield, US Department of Agriculture Forest Service, Syracuse, NY on August 1, 2012. </t>
  </si>
  <si>
    <t>3. The total carbon sequestration is calculated based on the urban land area, tree canopy coverage and the national average net sequestration rate.</t>
  </si>
  <si>
    <t>Supporting data and calculations are provided in the following E&amp;E Excel Workbook:</t>
  </si>
  <si>
    <t>File Name:</t>
  </si>
  <si>
    <t>WNY_Forest_092012.xlsx</t>
  </si>
  <si>
    <t>Date:</t>
  </si>
  <si>
    <r>
      <t>Western New York Regional GHG Inventory 2010
Total Emissions by Local Government and Sector, MT CO</t>
    </r>
    <r>
      <rPr>
        <b/>
        <vertAlign val="subscript"/>
        <sz val="16"/>
        <color theme="0"/>
        <rFont val="Century Gothic"/>
        <family val="2"/>
      </rPr>
      <t>2</t>
    </r>
    <r>
      <rPr>
        <b/>
        <sz val="16"/>
        <color theme="0"/>
        <rFont val="Century Gothic"/>
        <family val="2"/>
      </rPr>
      <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</si>
</sst>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m/d/yy;@"/>
  </numFmts>
  <fonts count="55" x14ac:knownFonts="1">
    <font>
      <sz val="11"/>
      <color theme="1"/>
      <name val="Calibri"/>
      <family val="2"/>
      <scheme val="minor"/>
    </font>
    <font>
      <sz val="11"/>
      <color theme="1"/>
      <name val="Calibri"/>
      <family val="2"/>
      <scheme val="minor"/>
    </font>
    <font>
      <sz val="18"/>
      <color theme="3"/>
      <name val="Calibri Light"/>
      <family val="2"/>
      <scheme val="major"/>
    </font>
    <font>
      <b/>
      <sz val="11"/>
      <color theme="0"/>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b/>
      <sz val="20"/>
      <color theme="1" tint="0.34998626667073579"/>
      <name val="Century Gothic"/>
      <family val="2"/>
    </font>
    <font>
      <b/>
      <sz val="16"/>
      <color theme="1" tint="0.34998626667073579"/>
      <name val="Century Gothic"/>
      <family val="2"/>
    </font>
    <font>
      <b/>
      <sz val="14"/>
      <color theme="1"/>
      <name val="Segoe UI"/>
      <family val="2"/>
    </font>
    <font>
      <b/>
      <sz val="14"/>
      <name val="Segoe UI"/>
      <family val="2"/>
    </font>
    <font>
      <sz val="10"/>
      <color theme="1" tint="0.499984740745262"/>
      <name val="Arial Narrow"/>
      <family val="2"/>
    </font>
    <font>
      <sz val="11"/>
      <color theme="1" tint="0.499984740745262"/>
      <name val="Arial Narrow"/>
      <family val="2"/>
    </font>
    <font>
      <b/>
      <sz val="11"/>
      <color theme="1"/>
      <name val="Century Gothic"/>
      <family val="2"/>
    </font>
    <font>
      <b/>
      <sz val="18"/>
      <color theme="3"/>
      <name val="Calibri Light"/>
      <family val="2"/>
      <scheme val="major"/>
    </font>
    <font>
      <b/>
      <sz val="11"/>
      <color theme="0"/>
      <name val="Century Gothic"/>
      <family val="2"/>
    </font>
    <font>
      <b/>
      <sz val="12"/>
      <color theme="0"/>
      <name val="Century Gothic"/>
      <family val="2"/>
    </font>
    <font>
      <sz val="11"/>
      <name val="Century Gothic"/>
      <family val="2"/>
    </font>
    <font>
      <sz val="12"/>
      <color theme="1"/>
      <name val="Century Gothic"/>
      <family val="2"/>
    </font>
    <font>
      <b/>
      <sz val="11"/>
      <name val="Century Gothic"/>
      <family val="2"/>
    </font>
    <font>
      <sz val="11"/>
      <color theme="1"/>
      <name val="Arial Narrow"/>
      <family val="2"/>
    </font>
    <font>
      <i/>
      <sz val="14"/>
      <color theme="1"/>
      <name val="Segoe UI"/>
      <family val="2"/>
    </font>
    <font>
      <sz val="14"/>
      <color theme="1"/>
      <name val="Segoe UI"/>
      <family val="2"/>
    </font>
    <font>
      <b/>
      <sz val="11"/>
      <name val="Calibri"/>
      <family val="2"/>
      <scheme val="minor"/>
    </font>
    <font>
      <b/>
      <sz val="16"/>
      <color theme="0"/>
      <name val="Century Gothic"/>
      <family val="2"/>
    </font>
    <font>
      <b/>
      <vertAlign val="subscript"/>
      <sz val="16"/>
      <color theme="0"/>
      <name val="Century Gothic"/>
      <family val="2"/>
    </font>
    <font>
      <b/>
      <sz val="10"/>
      <color theme="0"/>
      <name val="Century Gothic"/>
      <family val="2"/>
    </font>
    <font>
      <sz val="14"/>
      <color theme="1"/>
      <name val="Calibri"/>
      <family val="2"/>
      <scheme val="minor"/>
    </font>
    <font>
      <i/>
      <sz val="11"/>
      <color theme="1"/>
      <name val="Calibri"/>
      <family val="2"/>
      <scheme val="minor"/>
    </font>
    <font>
      <b/>
      <sz val="18"/>
      <color theme="0"/>
      <name val="Calibri"/>
      <family val="2"/>
      <scheme val="minor"/>
    </font>
    <font>
      <sz val="12"/>
      <color theme="1"/>
      <name val="Calibri"/>
      <family val="2"/>
      <scheme val="minor"/>
    </font>
    <font>
      <b/>
      <sz val="12"/>
      <color theme="1"/>
      <name val="Calibri"/>
      <family val="2"/>
      <scheme val="minor"/>
    </font>
    <font>
      <i/>
      <sz val="11.5"/>
      <color theme="1"/>
      <name val="Calibri"/>
      <family val="2"/>
      <scheme val="minor"/>
    </font>
    <font>
      <sz val="13"/>
      <color theme="1"/>
      <name val="Calibri"/>
      <family val="2"/>
      <scheme val="minor"/>
    </font>
    <font>
      <sz val="10"/>
      <color theme="1"/>
      <name val="Calibri"/>
      <family val="2"/>
      <scheme val="minor"/>
    </font>
    <font>
      <i/>
      <sz val="12"/>
      <color theme="1"/>
      <name val="Calibri"/>
      <family val="2"/>
      <scheme val="minor"/>
    </font>
    <font>
      <vertAlign val="subscript"/>
      <sz val="13"/>
      <color theme="1"/>
      <name val="Calibri"/>
      <family val="2"/>
      <scheme val="minor"/>
    </font>
    <font>
      <i/>
      <sz val="11"/>
      <color theme="0"/>
      <name val="Calibri"/>
      <family val="2"/>
      <scheme val="minor"/>
    </font>
    <font>
      <u/>
      <sz val="11"/>
      <color theme="10"/>
      <name val="Calibri"/>
      <family val="2"/>
      <scheme val="minor"/>
    </font>
    <font>
      <b/>
      <sz val="11"/>
      <color theme="1"/>
      <name val="Arial"/>
      <family val="2"/>
    </font>
    <font>
      <b/>
      <sz val="12"/>
      <color theme="1"/>
      <name val="Times New Roman"/>
      <family val="1"/>
    </font>
    <font>
      <sz val="10"/>
      <name val="Arial"/>
      <family val="2"/>
    </font>
    <font>
      <sz val="12"/>
      <color theme="1"/>
      <name val="Times New Roman"/>
      <family val="1"/>
    </font>
    <font>
      <b/>
      <sz val="9"/>
      <color indexed="81"/>
      <name val="Tahoma"/>
      <family val="2"/>
    </font>
    <font>
      <b/>
      <sz val="11"/>
      <name val="Times New Roman"/>
      <family val="1"/>
    </font>
    <font>
      <b/>
      <sz val="10"/>
      <color indexed="9"/>
      <name val="Times New Roman"/>
      <family val="1"/>
    </font>
    <font>
      <b/>
      <sz val="11"/>
      <color indexed="9"/>
      <name val="Times New Roman"/>
      <family val="1"/>
    </font>
    <font>
      <b/>
      <vertAlign val="superscript"/>
      <sz val="11"/>
      <color indexed="9"/>
      <name val="Times New Roman"/>
      <family val="1"/>
    </font>
    <font>
      <b/>
      <sz val="11"/>
      <color theme="0"/>
      <name val="Calibri Light"/>
      <family val="1"/>
      <scheme val="major"/>
    </font>
    <font>
      <b/>
      <vertAlign val="superscript"/>
      <sz val="10"/>
      <color theme="0"/>
      <name val="Calibri Light"/>
      <family val="1"/>
      <scheme val="major"/>
    </font>
    <font>
      <b/>
      <sz val="10"/>
      <color theme="0"/>
      <name val="Calibri Light"/>
      <family val="1"/>
      <scheme val="major"/>
    </font>
    <font>
      <b/>
      <vertAlign val="superscript"/>
      <sz val="11"/>
      <color theme="0"/>
      <name val="Calibri Light"/>
      <family val="1"/>
      <scheme val="major"/>
    </font>
    <font>
      <b/>
      <sz val="11"/>
      <color theme="5" tint="-0.249977111117893"/>
      <name val="Calibri"/>
      <family val="2"/>
      <scheme val="minor"/>
    </font>
    <font>
      <sz val="11"/>
      <color theme="1"/>
      <name val="Arial"/>
      <family val="2"/>
    </font>
    <font>
      <b/>
      <i/>
      <sz val="11"/>
      <color theme="5" tint="-0.249977111117893"/>
      <name val="Calibri"/>
      <family val="2"/>
      <scheme val="minor"/>
    </font>
  </fonts>
  <fills count="21">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3" tint="0.59999389629810485"/>
        <bgColor indexed="64"/>
      </patternFill>
    </fill>
    <fill>
      <patternFill patternType="solid">
        <fgColor theme="9"/>
        <bgColor indexed="64"/>
      </patternFill>
    </fill>
    <fill>
      <patternFill patternType="solid">
        <fgColor theme="9" tint="0.79998168889431442"/>
        <bgColor indexed="64"/>
      </patternFill>
    </fill>
    <fill>
      <patternFill patternType="solid">
        <fgColor rgb="FF92D050"/>
        <bgColor indexed="64"/>
      </patternFill>
    </fill>
    <fill>
      <patternFill patternType="lightDown">
        <bgColor rgb="FFF2F2F2"/>
      </patternFill>
    </fill>
    <fill>
      <patternFill patternType="solid">
        <fgColor theme="0" tint="-0.499984740745262"/>
        <bgColor indexed="64"/>
      </patternFill>
    </fill>
    <fill>
      <patternFill patternType="solid">
        <fgColor theme="9" tint="0.39997558519241921"/>
        <bgColor indexed="64"/>
      </patternFill>
    </fill>
    <fill>
      <patternFill patternType="lightDown">
        <bgColor theme="0" tint="-4.9989318521683403E-2"/>
      </patternFill>
    </fill>
    <fill>
      <patternFill patternType="solid">
        <fgColor theme="4" tint="0.399975585192419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79998168889431442"/>
        <bgColor indexed="64"/>
      </patternFill>
    </fill>
    <fill>
      <patternFill patternType="solid">
        <fgColor indexed="62"/>
        <bgColor indexed="64"/>
      </patternFill>
    </fill>
    <fill>
      <patternFill patternType="solid">
        <fgColor theme="0" tint="-0.34998626667073579"/>
        <bgColor indexed="64"/>
      </patternFill>
    </fill>
    <fill>
      <patternFill patternType="solid">
        <fgColor theme="0" tint="-0.14999847407452621"/>
        <bgColor indexed="64"/>
      </patternFill>
    </fill>
  </fills>
  <borders count="49">
    <border>
      <left/>
      <right/>
      <top/>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right/>
      <top/>
      <bottom style="thin">
        <color theme="0" tint="-0.499984740745262"/>
      </bottom>
      <diagonal/>
    </border>
    <border>
      <left style="thin">
        <color theme="0" tint="-0.499984740745262"/>
      </left>
      <right/>
      <top style="thin">
        <color theme="0" tint="-0.499984740745262"/>
      </top>
      <bottom/>
      <diagonal/>
    </border>
    <border>
      <left style="thin">
        <color theme="0" tint="-0.499984740745262"/>
      </left>
      <right/>
      <top/>
      <bottom/>
      <diagonal/>
    </border>
    <border>
      <left/>
      <right/>
      <top style="medium">
        <color theme="0" tint="-0.249977111117893"/>
      </top>
      <bottom/>
      <diagonal/>
    </border>
    <border>
      <left/>
      <right style="dashed">
        <color theme="0" tint="-0.24994659260841701"/>
      </right>
      <top style="medium">
        <color theme="0" tint="-0.24994659260841701"/>
      </top>
      <bottom style="medium">
        <color theme="0" tint="-0.24994659260841701"/>
      </bottom>
      <diagonal/>
    </border>
    <border>
      <left style="dashed">
        <color theme="0" tint="-0.24994659260841701"/>
      </left>
      <right/>
      <top style="medium">
        <color theme="0" tint="-0.24994659260841701"/>
      </top>
      <bottom style="medium">
        <color theme="0" tint="-0.24994659260841701"/>
      </bottom>
      <diagonal/>
    </border>
    <border>
      <left/>
      <right style="dashed">
        <color theme="0" tint="-0.24994659260841701"/>
      </right>
      <top style="medium">
        <color theme="0" tint="-0.24994659260841701"/>
      </top>
      <bottom/>
      <diagonal/>
    </border>
    <border>
      <left style="dashed">
        <color theme="0" tint="-0.24994659260841701"/>
      </left>
      <right/>
      <top style="medium">
        <color theme="0" tint="-0.24994659260841701"/>
      </top>
      <bottom/>
      <diagonal/>
    </border>
    <border>
      <left/>
      <right style="dashed">
        <color theme="0" tint="-0.24994659260841701"/>
      </right>
      <top style="thick">
        <color theme="0" tint="-0.24994659260841701"/>
      </top>
      <bottom style="thick">
        <color theme="0" tint="-0.24994659260841701"/>
      </bottom>
      <diagonal/>
    </border>
    <border>
      <left style="dashed">
        <color theme="0" tint="-0.24994659260841701"/>
      </left>
      <right/>
      <top style="thick">
        <color theme="0" tint="-0.24994659260841701"/>
      </top>
      <bottom style="thick">
        <color theme="0" tint="-0.24994659260841701"/>
      </bottom>
      <diagonal/>
    </border>
    <border>
      <left/>
      <right style="dashed">
        <color theme="0" tint="-0.24994659260841701"/>
      </right>
      <top/>
      <bottom style="medium">
        <color theme="0" tint="-0.24994659260841701"/>
      </bottom>
      <diagonal/>
    </border>
    <border>
      <left style="dashed">
        <color theme="0" tint="-0.24994659260841701"/>
      </left>
      <right/>
      <top/>
      <bottom style="medium">
        <color theme="0" tint="-0.24994659260841701"/>
      </bottom>
      <diagonal/>
    </border>
    <border>
      <left style="thin">
        <color theme="0" tint="-0.499984740745262"/>
      </left>
      <right/>
      <top/>
      <bottom style="thin">
        <color theme="0" tint="-0.499984740745262"/>
      </bottom>
      <diagonal/>
    </border>
    <border>
      <left/>
      <right/>
      <top style="thin">
        <color theme="0" tint="-0.499984740745262"/>
      </top>
      <bottom/>
      <diagonal/>
    </border>
    <border>
      <left/>
      <right/>
      <top style="medium">
        <color theme="0" tint="-0.249977111117893"/>
      </top>
      <bottom style="medium">
        <color theme="0" tint="-0.249977111117893"/>
      </bottom>
      <diagonal/>
    </border>
    <border>
      <left style="thin">
        <color indexed="64"/>
      </left>
      <right/>
      <top/>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right style="thin">
        <color auto="1"/>
      </right>
      <top/>
      <bottom/>
      <diagonal/>
    </border>
    <border>
      <left style="thick">
        <color theme="0"/>
      </left>
      <right style="thick">
        <color theme="0"/>
      </right>
      <top style="thick">
        <color theme="0"/>
      </top>
      <bottom style="thick">
        <color theme="0"/>
      </bottom>
      <diagonal/>
    </border>
    <border>
      <left style="medium">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double">
        <color indexed="64"/>
      </right>
      <top style="double">
        <color indexed="64"/>
      </top>
      <bottom style="double">
        <color indexed="64"/>
      </bottom>
      <diagonal/>
    </border>
    <border>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top style="thick">
        <color theme="0"/>
      </top>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8" fillId="0" borderId="0" applyNumberFormat="0" applyFill="0" applyBorder="0" applyAlignment="0" applyProtection="0"/>
    <xf numFmtId="0" fontId="41" fillId="0" borderId="0"/>
  </cellStyleXfs>
  <cellXfs count="194">
    <xf numFmtId="0" fontId="0" fillId="0" borderId="0" xfId="0"/>
    <xf numFmtId="0" fontId="5" fillId="2" borderId="0" xfId="0" applyFont="1" applyFill="1"/>
    <xf numFmtId="0" fontId="0" fillId="2" borderId="0" xfId="0" applyFill="1"/>
    <xf numFmtId="0" fontId="0" fillId="2" borderId="0" xfId="0" applyFill="1" applyAlignment="1">
      <alignment horizontal="center"/>
    </xf>
    <xf numFmtId="0" fontId="6" fillId="2" borderId="0" xfId="0" applyFont="1" applyFill="1" applyBorder="1"/>
    <xf numFmtId="0" fontId="0" fillId="0" borderId="0" xfId="0" applyFill="1"/>
    <xf numFmtId="0" fontId="5" fillId="2" borderId="0" xfId="0" applyFont="1" applyFill="1" applyAlignment="1">
      <alignment vertical="center"/>
    </xf>
    <xf numFmtId="0" fontId="0" fillId="2" borderId="0" xfId="0" applyFill="1" applyAlignment="1">
      <alignment vertical="center"/>
    </xf>
    <xf numFmtId="0" fontId="0" fillId="0" borderId="0" xfId="0" applyFill="1" applyAlignment="1">
      <alignment vertical="center"/>
    </xf>
    <xf numFmtId="0" fontId="8" fillId="2" borderId="0" xfId="0" applyFont="1" applyFill="1" applyBorder="1" applyAlignment="1">
      <alignment horizontal="center" vertical="center" wrapText="1"/>
    </xf>
    <xf numFmtId="0" fontId="9" fillId="2" borderId="0" xfId="0" applyFont="1" applyFill="1" applyAlignment="1">
      <alignment horizontal="right"/>
    </xf>
    <xf numFmtId="0" fontId="11" fillId="2" borderId="0" xfId="0" applyFont="1" applyFill="1" applyAlignment="1">
      <alignment vertical="top"/>
    </xf>
    <xf numFmtId="0" fontId="5" fillId="2" borderId="4" xfId="0" applyFont="1" applyFill="1" applyBorder="1" applyAlignment="1">
      <alignment vertical="center"/>
    </xf>
    <xf numFmtId="0" fontId="0" fillId="2" borderId="4" xfId="0" applyFill="1" applyBorder="1" applyAlignment="1">
      <alignment vertical="center"/>
    </xf>
    <xf numFmtId="0" fontId="11" fillId="2" borderId="4" xfId="0" applyFont="1" applyFill="1" applyBorder="1" applyAlignment="1">
      <alignment vertical="top"/>
    </xf>
    <xf numFmtId="0" fontId="0" fillId="2" borderId="4" xfId="0" applyFill="1" applyBorder="1"/>
    <xf numFmtId="0" fontId="0" fillId="0" borderId="4" xfId="0" applyFill="1" applyBorder="1" applyAlignment="1">
      <alignment vertical="center"/>
    </xf>
    <xf numFmtId="0" fontId="5" fillId="0" borderId="0" xfId="0" applyFont="1" applyFill="1" applyAlignment="1">
      <alignment vertical="center"/>
    </xf>
    <xf numFmtId="0" fontId="12" fillId="0" borderId="0" xfId="0" applyFont="1" applyFill="1" applyAlignment="1">
      <alignment vertical="top"/>
    </xf>
    <xf numFmtId="0" fontId="0" fillId="0" borderId="5" xfId="0" applyBorder="1"/>
    <xf numFmtId="0" fontId="13" fillId="0" borderId="0" xfId="0" applyFont="1" applyFill="1" applyAlignment="1"/>
    <xf numFmtId="0" fontId="13" fillId="0" borderId="0" xfId="0" applyFont="1" applyFill="1" applyAlignment="1">
      <alignment horizontal="right"/>
    </xf>
    <xf numFmtId="0" fontId="0" fillId="0" borderId="6" xfId="0" applyBorder="1"/>
    <xf numFmtId="0" fontId="13" fillId="0" borderId="0" xfId="0" applyFont="1" applyFill="1" applyAlignment="1">
      <alignment horizontal="left" vertical="top" indent="7"/>
    </xf>
    <xf numFmtId="0" fontId="13" fillId="0" borderId="0" xfId="0" applyFont="1" applyFill="1" applyAlignment="1">
      <alignment vertical="center"/>
    </xf>
    <xf numFmtId="0" fontId="14" fillId="0" borderId="0" xfId="2" applyFont="1" applyFill="1" applyBorder="1" applyAlignment="1">
      <alignment horizontal="center" vertical="center"/>
    </xf>
    <xf numFmtId="0" fontId="5" fillId="0" borderId="0" xfId="0" applyFont="1" applyFill="1"/>
    <xf numFmtId="0" fontId="15" fillId="4" borderId="7" xfId="0" applyFont="1" applyFill="1" applyBorder="1" applyAlignment="1">
      <alignment horizontal="left" vertical="center" wrapText="1" indent="1"/>
    </xf>
    <xf numFmtId="0" fontId="16" fillId="4" borderId="7" xfId="0" applyFont="1" applyFill="1" applyBorder="1" applyAlignment="1">
      <alignment horizontal="right" vertical="center" wrapText="1" indent="1"/>
    </xf>
    <xf numFmtId="0" fontId="17" fillId="3" borderId="8" xfId="0" applyFont="1" applyFill="1" applyBorder="1" applyAlignment="1">
      <alignment horizontal="left" wrapText="1" indent="3"/>
    </xf>
    <xf numFmtId="164" fontId="18" fillId="2" borderId="9" xfId="1" applyNumberFormat="1" applyFont="1" applyFill="1" applyBorder="1" applyAlignment="1">
      <alignment horizontal="right" vertical="center" wrapText="1" indent="1"/>
    </xf>
    <xf numFmtId="0" fontId="17" fillId="3" borderId="10" xfId="0" applyFont="1" applyFill="1" applyBorder="1" applyAlignment="1">
      <alignment horizontal="left" wrapText="1" indent="3"/>
    </xf>
    <xf numFmtId="164" fontId="18" fillId="2" borderId="11" xfId="1" applyNumberFormat="1" applyFont="1" applyFill="1" applyBorder="1" applyAlignment="1">
      <alignment horizontal="right" vertical="center" wrapText="1" indent="1"/>
    </xf>
    <xf numFmtId="0" fontId="19" fillId="3" borderId="12" xfId="0" applyFont="1" applyFill="1" applyBorder="1" applyAlignment="1">
      <alignment horizontal="right" wrapText="1" indent="1"/>
    </xf>
    <xf numFmtId="164" fontId="18" fillId="2" borderId="13" xfId="1" applyNumberFormat="1" applyFont="1" applyFill="1" applyBorder="1" applyAlignment="1">
      <alignment horizontal="right" vertical="center" wrapText="1" indent="1"/>
    </xf>
    <xf numFmtId="0" fontId="17" fillId="3" borderId="14" xfId="0" applyFont="1" applyFill="1" applyBorder="1" applyAlignment="1">
      <alignment horizontal="right" wrapText="1" indent="1"/>
    </xf>
    <xf numFmtId="164" fontId="18" fillId="2" borderId="15" xfId="1" applyNumberFormat="1" applyFont="1" applyFill="1" applyBorder="1" applyAlignment="1">
      <alignment horizontal="right" vertical="center" wrapText="1" indent="1"/>
    </xf>
    <xf numFmtId="0" fontId="17" fillId="3" borderId="8" xfId="0" applyFont="1" applyFill="1" applyBorder="1" applyAlignment="1">
      <alignment horizontal="right" wrapText="1" indent="1"/>
    </xf>
    <xf numFmtId="0" fontId="20" fillId="0" borderId="0" xfId="0" applyFont="1"/>
    <xf numFmtId="0" fontId="0" fillId="0" borderId="16" xfId="0" applyBorder="1"/>
    <xf numFmtId="0" fontId="5" fillId="2" borderId="17" xfId="0" applyFont="1" applyFill="1" applyBorder="1" applyAlignment="1">
      <alignment vertical="center"/>
    </xf>
    <xf numFmtId="0" fontId="0" fillId="2" borderId="17" xfId="0" applyFill="1" applyBorder="1" applyAlignment="1">
      <alignment vertical="center"/>
    </xf>
    <xf numFmtId="0" fontId="0" fillId="2" borderId="17" xfId="0" applyFill="1" applyBorder="1" applyAlignment="1">
      <alignment horizontal="right" vertical="center"/>
    </xf>
    <xf numFmtId="0" fontId="21" fillId="2" borderId="17" xfId="0" applyFont="1" applyFill="1" applyBorder="1" applyAlignment="1">
      <alignment horizontal="right" vertical="center"/>
    </xf>
    <xf numFmtId="0" fontId="0" fillId="2" borderId="17" xfId="0" applyFill="1" applyBorder="1"/>
    <xf numFmtId="0" fontId="0" fillId="0" borderId="17" xfId="0" applyFill="1" applyBorder="1" applyAlignment="1">
      <alignment vertical="center"/>
    </xf>
    <xf numFmtId="0" fontId="22" fillId="2" borderId="0" xfId="0" applyFont="1" applyFill="1" applyAlignment="1">
      <alignment horizontal="right"/>
    </xf>
    <xf numFmtId="0" fontId="5" fillId="2" borderId="0" xfId="0" applyFont="1" applyFill="1" applyBorder="1" applyAlignment="1">
      <alignment vertical="center"/>
    </xf>
    <xf numFmtId="0" fontId="0" fillId="2" borderId="0" xfId="0" applyFill="1" applyBorder="1" applyAlignment="1">
      <alignment vertical="center"/>
    </xf>
    <xf numFmtId="0" fontId="11" fillId="2" borderId="0" xfId="0" applyFont="1" applyFill="1" applyBorder="1" applyAlignment="1">
      <alignment vertical="top"/>
    </xf>
    <xf numFmtId="0" fontId="0" fillId="2" borderId="0" xfId="0" applyFill="1" applyBorder="1"/>
    <xf numFmtId="0" fontId="0" fillId="0" borderId="0" xfId="0" applyFill="1" applyBorder="1" applyAlignment="1">
      <alignment vertical="center"/>
    </xf>
    <xf numFmtId="0" fontId="13" fillId="2" borderId="0" xfId="0" applyFont="1" applyFill="1" applyAlignment="1"/>
    <xf numFmtId="0" fontId="12" fillId="2" borderId="0" xfId="0" applyFont="1" applyFill="1" applyAlignment="1">
      <alignment vertical="top"/>
    </xf>
    <xf numFmtId="0" fontId="13" fillId="2" borderId="0" xfId="0" applyFont="1" applyFill="1" applyAlignment="1">
      <alignment horizontal="right"/>
    </xf>
    <xf numFmtId="0" fontId="13" fillId="2" borderId="0" xfId="0" applyFont="1" applyFill="1" applyAlignment="1">
      <alignment horizontal="left" vertical="top" indent="7"/>
    </xf>
    <xf numFmtId="0" fontId="13" fillId="2" borderId="0" xfId="0" applyFont="1" applyFill="1" applyAlignment="1">
      <alignment vertical="center"/>
    </xf>
    <xf numFmtId="164" fontId="18" fillId="3" borderId="9" xfId="1" applyNumberFormat="1" applyFont="1" applyFill="1" applyBorder="1" applyAlignment="1">
      <alignment horizontal="right" vertical="center" wrapText="1" indent="1"/>
    </xf>
    <xf numFmtId="164" fontId="18" fillId="3" borderId="11" xfId="1" applyNumberFormat="1" applyFont="1" applyFill="1" applyBorder="1" applyAlignment="1">
      <alignment horizontal="right" vertical="center" wrapText="1" indent="1"/>
    </xf>
    <xf numFmtId="164" fontId="18" fillId="3" borderId="15" xfId="1" applyNumberFormat="1" applyFont="1" applyFill="1" applyBorder="1" applyAlignment="1">
      <alignment horizontal="right" vertical="center" wrapText="1" indent="1"/>
    </xf>
    <xf numFmtId="0" fontId="20" fillId="2" borderId="0" xfId="0" applyFont="1" applyFill="1"/>
    <xf numFmtId="0" fontId="6" fillId="0" borderId="0" xfId="0" applyFont="1" applyFill="1" applyBorder="1" applyAlignment="1">
      <alignment vertical="top"/>
    </xf>
    <xf numFmtId="3" fontId="0" fillId="0" borderId="0" xfId="0" applyNumberFormat="1" applyFill="1" applyAlignment="1">
      <alignment horizontal="center"/>
    </xf>
    <xf numFmtId="164" fontId="0" fillId="0" borderId="0" xfId="1" applyNumberFormat="1" applyFont="1" applyFill="1" applyAlignment="1">
      <alignment horizontal="center"/>
    </xf>
    <xf numFmtId="0" fontId="0" fillId="0" borderId="0" xfId="0" applyFill="1" applyAlignment="1">
      <alignment horizontal="center"/>
    </xf>
    <xf numFmtId="0" fontId="23" fillId="0" borderId="0" xfId="0" applyFont="1" applyFill="1" applyBorder="1" applyAlignment="1">
      <alignment vertical="center" textRotation="45" wrapText="1"/>
    </xf>
    <xf numFmtId="0" fontId="23" fillId="0" borderId="0" xfId="0" applyFont="1" applyFill="1" applyBorder="1" applyAlignment="1">
      <alignment textRotation="45" wrapText="1"/>
    </xf>
    <xf numFmtId="0" fontId="26" fillId="4" borderId="7" xfId="0" applyFont="1" applyFill="1" applyBorder="1" applyAlignment="1">
      <alignment horizontal="left" vertical="center" wrapText="1" indent="1"/>
    </xf>
    <xf numFmtId="0" fontId="27" fillId="0" borderId="0" xfId="0" applyFont="1" applyFill="1"/>
    <xf numFmtId="0" fontId="5" fillId="0" borderId="19" xfId="0" applyFont="1" applyFill="1" applyBorder="1"/>
    <xf numFmtId="3" fontId="4" fillId="0" borderId="21" xfId="0" applyNumberFormat="1" applyFont="1" applyFill="1" applyBorder="1"/>
    <xf numFmtId="3" fontId="0" fillId="0" borderId="0" xfId="0" applyNumberFormat="1" applyFill="1" applyBorder="1"/>
    <xf numFmtId="3" fontId="0" fillId="0" borderId="22" xfId="0" applyNumberFormat="1" applyFill="1" applyBorder="1"/>
    <xf numFmtId="0" fontId="29" fillId="5" borderId="23" xfId="0" applyFont="1" applyFill="1" applyBorder="1" applyAlignment="1">
      <alignment horizontal="left" vertical="center" indent="1"/>
    </xf>
    <xf numFmtId="0" fontId="34" fillId="6" borderId="23" xfId="0" applyFont="1" applyFill="1" applyBorder="1" applyAlignment="1">
      <alignment horizontal="center" vertical="center" wrapText="1"/>
    </xf>
    <xf numFmtId="0" fontId="33" fillId="6" borderId="23" xfId="0" applyFont="1" applyFill="1" applyBorder="1" applyAlignment="1">
      <alignment horizontal="left" vertical="center" wrapText="1" indent="1"/>
    </xf>
    <xf numFmtId="0" fontId="31" fillId="6" borderId="23" xfId="0" applyFont="1" applyFill="1" applyBorder="1" applyAlignment="1">
      <alignment horizontal="center" vertical="center" wrapText="1"/>
    </xf>
    <xf numFmtId="0" fontId="4" fillId="0" borderId="24" xfId="0" applyFont="1" applyBorder="1"/>
    <xf numFmtId="0" fontId="0" fillId="7" borderId="25" xfId="0" applyFill="1" applyBorder="1"/>
    <xf numFmtId="0" fontId="4" fillId="0" borderId="0" xfId="0" applyFont="1"/>
    <xf numFmtId="0" fontId="0" fillId="8" borderId="26" xfId="0" applyFill="1" applyBorder="1"/>
    <xf numFmtId="0" fontId="0" fillId="0" borderId="0" xfId="0" applyFill="1" applyBorder="1"/>
    <xf numFmtId="0" fontId="0" fillId="9" borderId="28" xfId="0" applyFill="1" applyBorder="1"/>
    <xf numFmtId="0" fontId="0" fillId="9" borderId="0" xfId="0" applyFill="1" applyBorder="1"/>
    <xf numFmtId="0" fontId="5" fillId="9" borderId="29" xfId="0" applyFont="1" applyFill="1" applyBorder="1" applyAlignment="1">
      <alignment horizontal="center"/>
    </xf>
    <xf numFmtId="0" fontId="5" fillId="9" borderId="30" xfId="0" applyFont="1" applyFill="1" applyBorder="1" applyAlignment="1">
      <alignment horizontal="center"/>
    </xf>
    <xf numFmtId="0" fontId="4" fillId="10" borderId="28" xfId="0" applyFont="1" applyFill="1" applyBorder="1"/>
    <xf numFmtId="0" fontId="4" fillId="6" borderId="0" xfId="0" applyFont="1" applyFill="1" applyBorder="1"/>
    <xf numFmtId="0" fontId="0" fillId="8" borderId="19" xfId="0" applyFill="1" applyBorder="1"/>
    <xf numFmtId="0" fontId="0" fillId="10" borderId="28" xfId="0" applyFill="1" applyBorder="1"/>
    <xf numFmtId="0" fontId="0" fillId="6" borderId="0" xfId="0" applyFill="1" applyBorder="1"/>
    <xf numFmtId="164" fontId="0" fillId="7" borderId="31" xfId="1" applyNumberFormat="1" applyFont="1" applyFill="1" applyBorder="1"/>
    <xf numFmtId="164" fontId="0" fillId="7" borderId="25" xfId="1" applyNumberFormat="1" applyFont="1" applyFill="1" applyBorder="1"/>
    <xf numFmtId="0" fontId="0" fillId="6" borderId="0" xfId="0" applyFont="1" applyFill="1" applyBorder="1"/>
    <xf numFmtId="0" fontId="4" fillId="12" borderId="28" xfId="0" applyFont="1" applyFill="1" applyBorder="1"/>
    <xf numFmtId="0" fontId="4" fillId="13" borderId="0" xfId="0" applyFont="1" applyFill="1" applyBorder="1"/>
    <xf numFmtId="0" fontId="0" fillId="12" borderId="28" xfId="0" applyFill="1" applyBorder="1"/>
    <xf numFmtId="0" fontId="0" fillId="13" borderId="0" xfId="0" applyFill="1" applyBorder="1"/>
    <xf numFmtId="0" fontId="4" fillId="14" borderId="0" xfId="0" applyFont="1" applyFill="1" applyBorder="1"/>
    <xf numFmtId="0" fontId="0" fillId="14" borderId="0" xfId="0" applyFill="1" applyBorder="1"/>
    <xf numFmtId="0" fontId="4" fillId="10" borderId="24" xfId="0" applyFont="1" applyFill="1" applyBorder="1"/>
    <xf numFmtId="0" fontId="0" fillId="15" borderId="32" xfId="0" applyFill="1" applyBorder="1"/>
    <xf numFmtId="164" fontId="0" fillId="7" borderId="0" xfId="1" applyNumberFormat="1" applyFont="1" applyFill="1" applyBorder="1"/>
    <xf numFmtId="1" fontId="0" fillId="0" borderId="0" xfId="0" applyNumberFormat="1"/>
    <xf numFmtId="3" fontId="4" fillId="0" borderId="22" xfId="0" applyNumberFormat="1" applyFont="1" applyFill="1" applyBorder="1"/>
    <xf numFmtId="0" fontId="3" fillId="0" borderId="19" xfId="0" applyFont="1" applyFill="1" applyBorder="1"/>
    <xf numFmtId="0" fontId="4" fillId="0" borderId="19" xfId="0" applyFont="1" applyFill="1" applyBorder="1"/>
    <xf numFmtId="0" fontId="4" fillId="0" borderId="0" xfId="0" applyFont="1" applyFill="1"/>
    <xf numFmtId="0" fontId="37" fillId="0" borderId="19" xfId="0" applyFont="1" applyFill="1" applyBorder="1"/>
    <xf numFmtId="3" fontId="6" fillId="0" borderId="20" xfId="0" applyNumberFormat="1" applyFont="1" applyFill="1" applyBorder="1"/>
    <xf numFmtId="3" fontId="6" fillId="0" borderId="21" xfId="0" applyNumberFormat="1" applyFont="1" applyFill="1" applyBorder="1"/>
    <xf numFmtId="0" fontId="28" fillId="0" borderId="0" xfId="0" applyFont="1" applyFill="1"/>
    <xf numFmtId="0" fontId="33" fillId="6" borderId="23" xfId="0" applyFont="1" applyFill="1" applyBorder="1" applyAlignment="1">
      <alignment horizontal="left" vertical="center" wrapText="1" indent="1"/>
    </xf>
    <xf numFmtId="3" fontId="0" fillId="0" borderId="0" xfId="0" applyNumberFormat="1" applyFill="1" applyAlignment="1">
      <alignment vertical="center"/>
    </xf>
    <xf numFmtId="3" fontId="0" fillId="0" borderId="0" xfId="0" quotePrefix="1" applyNumberFormat="1" applyFill="1" applyBorder="1"/>
    <xf numFmtId="0" fontId="38" fillId="0" borderId="0" xfId="3"/>
    <xf numFmtId="0" fontId="0" fillId="0" borderId="0" xfId="0" applyAlignment="1">
      <alignment horizontal="center" wrapText="1"/>
    </xf>
    <xf numFmtId="0" fontId="39" fillId="0" borderId="26" xfId="0" applyFont="1" applyFill="1" applyBorder="1" applyAlignment="1">
      <alignment horizontal="center" vertical="center" wrapText="1"/>
    </xf>
    <xf numFmtId="0" fontId="39" fillId="17" borderId="26" xfId="0" applyFont="1" applyFill="1" applyBorder="1" applyAlignment="1">
      <alignment horizontal="center" vertical="center" wrapText="1"/>
    </xf>
    <xf numFmtId="0" fontId="40" fillId="17" borderId="26" xfId="0" applyFont="1" applyFill="1" applyBorder="1" applyAlignment="1">
      <alignment horizontal="center" vertical="center" wrapText="1"/>
    </xf>
    <xf numFmtId="0" fontId="41" fillId="0" borderId="0" xfId="4" applyAlignment="1">
      <alignment horizontal="center" vertical="center"/>
    </xf>
    <xf numFmtId="0" fontId="0" fillId="0" borderId="26" xfId="0" applyFont="1" applyFill="1" applyBorder="1" applyAlignment="1">
      <alignment horizontal="center" vertical="center"/>
    </xf>
    <xf numFmtId="0" fontId="0" fillId="17" borderId="26" xfId="0" applyFont="1" applyFill="1" applyBorder="1"/>
    <xf numFmtId="3" fontId="42" fillId="17" borderId="26" xfId="0" applyNumberFormat="1" applyFont="1" applyFill="1" applyBorder="1"/>
    <xf numFmtId="0" fontId="0" fillId="0" borderId="26" xfId="0" applyFill="1" applyBorder="1" applyAlignment="1">
      <alignment horizontal="center" vertical="center"/>
    </xf>
    <xf numFmtId="0" fontId="0" fillId="17" borderId="26" xfId="0" applyFill="1" applyBorder="1"/>
    <xf numFmtId="3" fontId="42" fillId="17" borderId="26" xfId="0" applyNumberFormat="1" applyFont="1" applyFill="1" applyBorder="1" applyAlignment="1">
      <alignment horizontal="right"/>
    </xf>
    <xf numFmtId="0" fontId="5" fillId="9" borderId="36" xfId="0" applyFont="1" applyFill="1" applyBorder="1" applyAlignment="1">
      <alignment horizontal="center"/>
    </xf>
    <xf numFmtId="0" fontId="5" fillId="9" borderId="37" xfId="0" applyFont="1" applyFill="1" applyBorder="1" applyAlignment="1">
      <alignment horizontal="center"/>
    </xf>
    <xf numFmtId="1" fontId="0" fillId="8" borderId="0" xfId="0" applyNumberFormat="1" applyFill="1" applyBorder="1"/>
    <xf numFmtId="1" fontId="0" fillId="11" borderId="19" xfId="0" applyNumberFormat="1" applyFill="1" applyBorder="1"/>
    <xf numFmtId="1" fontId="0" fillId="8" borderId="19" xfId="0" applyNumberFormat="1" applyFill="1" applyBorder="1"/>
    <xf numFmtId="1" fontId="0" fillId="8" borderId="38" xfId="0" applyNumberFormat="1" applyFill="1" applyBorder="1"/>
    <xf numFmtId="1" fontId="0" fillId="7" borderId="31" xfId="0" applyNumberFormat="1" applyFill="1" applyBorder="1"/>
    <xf numFmtId="1" fontId="0" fillId="7" borderId="25" xfId="0" applyNumberFormat="1" applyFill="1" applyBorder="1"/>
    <xf numFmtId="0" fontId="0" fillId="12" borderId="39" xfId="0" applyFill="1" applyBorder="1"/>
    <xf numFmtId="0" fontId="0" fillId="14" borderId="40" xfId="0" applyFill="1" applyBorder="1"/>
    <xf numFmtId="1" fontId="0" fillId="8" borderId="41" xfId="0" applyNumberFormat="1" applyFill="1" applyBorder="1"/>
    <xf numFmtId="1" fontId="0" fillId="8" borderId="42" xfId="0" applyNumberFormat="1" applyFill="1" applyBorder="1"/>
    <xf numFmtId="1" fontId="0" fillId="16" borderId="33" xfId="0" applyNumberFormat="1" applyFill="1" applyBorder="1"/>
    <xf numFmtId="1" fontId="0" fillId="7" borderId="33" xfId="0" applyNumberFormat="1" applyFill="1" applyBorder="1"/>
    <xf numFmtId="0" fontId="0" fillId="0" borderId="0" xfId="0" applyBorder="1"/>
    <xf numFmtId="164" fontId="0" fillId="8" borderId="19" xfId="1" applyNumberFormat="1" applyFont="1" applyFill="1" applyBorder="1"/>
    <xf numFmtId="164" fontId="0" fillId="8" borderId="38" xfId="1" applyNumberFormat="1" applyFont="1" applyFill="1" applyBorder="1"/>
    <xf numFmtId="164" fontId="0" fillId="11" borderId="19" xfId="1" applyNumberFormat="1" applyFont="1" applyFill="1" applyBorder="1"/>
    <xf numFmtId="164" fontId="0" fillId="8" borderId="0" xfId="1" applyNumberFormat="1" applyFont="1" applyFill="1" applyBorder="1"/>
    <xf numFmtId="164" fontId="0" fillId="11" borderId="38" xfId="1" applyNumberFormat="1" applyFont="1" applyFill="1" applyBorder="1"/>
    <xf numFmtId="3" fontId="40" fillId="17" borderId="26" xfId="0" applyNumberFormat="1" applyFont="1" applyFill="1" applyBorder="1" applyAlignment="1">
      <alignment horizontal="center" vertical="center" wrapText="1"/>
    </xf>
    <xf numFmtId="0" fontId="0" fillId="13" borderId="0" xfId="0" applyFill="1"/>
    <xf numFmtId="0" fontId="44" fillId="0" borderId="0" xfId="0" applyFont="1" applyFill="1" applyBorder="1"/>
    <xf numFmtId="0" fontId="44" fillId="0" borderId="0" xfId="0" applyFont="1" applyFill="1" applyBorder="1" applyAlignment="1"/>
    <xf numFmtId="0" fontId="44" fillId="0" borderId="0" xfId="0" applyFont="1" applyFill="1" applyBorder="1" applyAlignment="1">
      <alignment horizontal="center"/>
    </xf>
    <xf numFmtId="0" fontId="45" fillId="18" borderId="43" xfId="0" applyFont="1" applyFill="1" applyBorder="1" applyAlignment="1">
      <alignment horizontal="center"/>
    </xf>
    <xf numFmtId="0" fontId="46" fillId="18" borderId="26" xfId="0" applyFont="1" applyFill="1" applyBorder="1" applyAlignment="1">
      <alignment horizontal="center" wrapText="1"/>
    </xf>
    <xf numFmtId="0" fontId="4" fillId="19" borderId="0" xfId="0" applyFont="1" applyFill="1"/>
    <xf numFmtId="164" fontId="4" fillId="19" borderId="0" xfId="1" applyNumberFormat="1" applyFont="1" applyFill="1"/>
    <xf numFmtId="0" fontId="4" fillId="20" borderId="0" xfId="0" applyFont="1" applyFill="1" applyBorder="1"/>
    <xf numFmtId="164" fontId="4" fillId="20" borderId="0" xfId="1" applyNumberFormat="1" applyFont="1" applyFill="1" applyBorder="1"/>
    <xf numFmtId="0" fontId="0" fillId="20" borderId="0" xfId="0" applyFont="1" applyFill="1" applyBorder="1"/>
    <xf numFmtId="164" fontId="1" fillId="20" borderId="0" xfId="1" applyNumberFormat="1" applyFont="1" applyFill="1" applyBorder="1"/>
    <xf numFmtId="0" fontId="48" fillId="18" borderId="26" xfId="0" applyFont="1" applyFill="1" applyBorder="1" applyAlignment="1">
      <alignment horizontal="center" vertical="center" wrapText="1"/>
    </xf>
    <xf numFmtId="9" fontId="4" fillId="20" borderId="0" xfId="1" applyNumberFormat="1" applyFont="1" applyFill="1" applyBorder="1" applyAlignment="1">
      <alignment horizontal="right"/>
    </xf>
    <xf numFmtId="9" fontId="1" fillId="20" borderId="0" xfId="1" applyNumberFormat="1" applyFont="1" applyFill="1" applyBorder="1"/>
    <xf numFmtId="0" fontId="0" fillId="0" borderId="0" xfId="0" applyFont="1" applyFill="1" applyBorder="1"/>
    <xf numFmtId="0" fontId="52" fillId="0" borderId="44" xfId="0" applyFont="1" applyBorder="1"/>
    <xf numFmtId="0" fontId="53" fillId="0" borderId="45" xfId="0" applyFont="1" applyBorder="1" applyAlignment="1">
      <alignment vertical="center"/>
    </xf>
    <xf numFmtId="0" fontId="53" fillId="0" borderId="46" xfId="0" applyFont="1" applyBorder="1" applyAlignment="1">
      <alignment vertical="center"/>
    </xf>
    <xf numFmtId="0" fontId="52" fillId="0" borderId="28" xfId="0" applyFont="1" applyBorder="1"/>
    <xf numFmtId="0" fontId="53" fillId="0" borderId="0" xfId="0" applyFont="1" applyBorder="1" applyAlignment="1">
      <alignment vertical="center"/>
    </xf>
    <xf numFmtId="0" fontId="53" fillId="0" borderId="47" xfId="0" applyFont="1" applyBorder="1" applyAlignment="1">
      <alignment vertical="center"/>
    </xf>
    <xf numFmtId="0" fontId="54" fillId="0" borderId="28" xfId="0" applyFont="1" applyBorder="1"/>
    <xf numFmtId="0" fontId="52" fillId="0" borderId="28" xfId="0" applyFont="1" applyBorder="1" applyAlignment="1">
      <alignment horizontal="left"/>
    </xf>
    <xf numFmtId="165" fontId="54" fillId="0" borderId="39" xfId="0" applyNumberFormat="1" applyFont="1" applyBorder="1" applyAlignment="1">
      <alignment horizontal="left"/>
    </xf>
    <xf numFmtId="0" fontId="53" fillId="0" borderId="40" xfId="0" applyFont="1" applyBorder="1" applyAlignment="1">
      <alignment vertical="center"/>
    </xf>
    <xf numFmtId="0" fontId="53" fillId="0" borderId="48" xfId="0" applyFont="1" applyBorder="1" applyAlignment="1">
      <alignment vertical="center"/>
    </xf>
    <xf numFmtId="3" fontId="0" fillId="0" borderId="0" xfId="0" applyNumberFormat="1" applyFont="1" applyFill="1" applyBorder="1"/>
    <xf numFmtId="164" fontId="1" fillId="0" borderId="0" xfId="1" applyNumberFormat="1" applyFont="1" applyFill="1" applyBorder="1"/>
    <xf numFmtId="3" fontId="0" fillId="0" borderId="22" xfId="0" applyNumberFormat="1" applyFont="1" applyFill="1" applyBorder="1"/>
    <xf numFmtId="0" fontId="24" fillId="4" borderId="18" xfId="0" applyFont="1" applyFill="1" applyBorder="1" applyAlignment="1">
      <alignment horizontal="left" vertical="center" wrapText="1"/>
    </xf>
    <xf numFmtId="0" fontId="7" fillId="2" borderId="0" xfId="0" applyFont="1" applyFill="1" applyBorder="1" applyAlignment="1">
      <alignment horizontal="center" wrapText="1"/>
    </xf>
    <xf numFmtId="0" fontId="8" fillId="2" borderId="0" xfId="0" applyFont="1" applyFill="1" applyBorder="1" applyAlignment="1">
      <alignment horizontal="center" vertical="center" wrapText="1"/>
    </xf>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4" fillId="0" borderId="0" xfId="0" applyFont="1" applyFill="1" applyBorder="1" applyAlignment="1">
      <alignment vertical="center" wrapText="1"/>
    </xf>
    <xf numFmtId="0" fontId="31" fillId="6" borderId="23" xfId="0" applyFont="1" applyFill="1" applyBorder="1" applyAlignment="1">
      <alignment horizontal="center" vertical="center" wrapText="1"/>
    </xf>
    <xf numFmtId="0" fontId="34" fillId="6" borderId="23" xfId="0" applyFont="1" applyFill="1" applyBorder="1" applyAlignment="1">
      <alignment horizontal="center" vertical="center"/>
    </xf>
    <xf numFmtId="0" fontId="30" fillId="6" borderId="23" xfId="0" applyFont="1" applyFill="1" applyBorder="1" applyAlignment="1">
      <alignment horizontal="center" vertical="center" wrapText="1"/>
    </xf>
    <xf numFmtId="0" fontId="33" fillId="6" borderId="23" xfId="0" applyFont="1" applyFill="1" applyBorder="1" applyAlignment="1">
      <alignment horizontal="left" vertical="center" wrapText="1" indent="1"/>
    </xf>
    <xf numFmtId="0" fontId="0" fillId="0" borderId="34" xfId="0" applyBorder="1" applyAlignment="1">
      <alignment horizontal="center" wrapText="1"/>
    </xf>
    <xf numFmtId="0" fontId="0" fillId="0" borderId="0" xfId="0" applyBorder="1" applyAlignment="1">
      <alignment horizontal="center" wrapText="1"/>
    </xf>
    <xf numFmtId="0" fontId="3" fillId="9" borderId="24" xfId="0" applyFont="1" applyFill="1" applyBorder="1" applyAlignment="1">
      <alignment horizontal="center"/>
    </xf>
    <xf numFmtId="0" fontId="3" fillId="9" borderId="27" xfId="0" applyFont="1" applyFill="1" applyBorder="1" applyAlignment="1">
      <alignment horizontal="center"/>
    </xf>
    <xf numFmtId="0" fontId="3" fillId="9" borderId="35" xfId="0" applyFont="1" applyFill="1" applyBorder="1" applyAlignment="1">
      <alignment horizontal="center"/>
    </xf>
  </cellXfs>
  <cellStyles count="5">
    <cellStyle name="Comma" xfId="1" builtinId="3"/>
    <cellStyle name="Hyperlink" xfId="3" builtinId="8"/>
    <cellStyle name="Normal" xfId="0" builtinId="0"/>
    <cellStyle name="Normal 2" xfId="4"/>
    <cellStyle name="Title" xfId="2" builtinId="15"/>
  </cellStyles>
  <dxfs count="14">
    <dxf>
      <font>
        <b val="0"/>
        <i/>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right style="thin">
          <color auto="1"/>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i val="0"/>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style="thin">
          <color indexed="64"/>
        </left>
        <right style="thin">
          <color indexed="64"/>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border diagonalUp="0" diagonalDown="0">
        <left/>
        <right style="thin">
          <color auto="1"/>
        </right>
        <top/>
        <bottom/>
        <vertical/>
        <horizontal/>
      </border>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164" formatCode="_(* #,##0_);_(* \(#,##0\);_(* &quot;-&quot;??_);_(@_)"/>
      <fill>
        <patternFill patternType="none">
          <bgColor auto="1"/>
        </patternFill>
      </fill>
    </dxf>
    <dxf>
      <font>
        <b val="0"/>
        <i/>
        <strike val="0"/>
        <condense val="0"/>
        <extend val="0"/>
        <outline val="0"/>
        <shadow val="0"/>
        <u val="none"/>
        <vertAlign val="baseline"/>
        <sz val="11"/>
        <color theme="1"/>
        <name val="Calibri"/>
        <scheme val="minor"/>
      </font>
      <numFmt numFmtId="164" formatCode="_(* #,##0_);_(* \(#,##0\);_(* &quot;-&quot;??_);_(@_)"/>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ont>
        <b val="0"/>
        <i/>
        <strike val="0"/>
        <condense val="0"/>
        <extend val="0"/>
        <outline val="0"/>
        <shadow val="0"/>
        <u val="none"/>
        <vertAlign val="baseline"/>
        <sz val="11"/>
        <color theme="1"/>
        <name val="Calibri"/>
        <scheme val="minor"/>
      </font>
      <numFmt numFmtId="3" formatCode="#,##0"/>
      <fill>
        <patternFill patternType="none">
          <bgColor auto="1"/>
        </patternFill>
      </fill>
    </dxf>
    <dxf>
      <fill>
        <patternFill patternType="none">
          <bgColor auto="1"/>
        </patternFill>
      </fill>
      <border diagonalUp="0" diagonalDown="0">
        <left style="thin">
          <color indexed="64"/>
        </left>
        <right/>
        <top/>
        <bottom/>
        <vertical/>
        <horizontal/>
      </border>
    </dxf>
    <dxf>
      <fill>
        <patternFill patternType="none">
          <bgColor auto="1"/>
        </patternFill>
      </fill>
    </dxf>
    <dxf>
      <font>
        <b/>
        <i val="0"/>
        <strike val="0"/>
        <condense val="0"/>
        <extend val="0"/>
        <outline val="0"/>
        <shadow val="0"/>
        <u val="none"/>
        <vertAlign val="baseline"/>
        <sz val="10"/>
        <color theme="0"/>
        <name val="Century Gothic"/>
        <scheme val="none"/>
      </font>
      <fill>
        <patternFill patternType="solid">
          <fgColor indexed="64"/>
          <bgColor theme="3" tint="0.59999389629810485"/>
        </patternFill>
      </fill>
      <alignment horizontal="left" vertical="center" textRotation="0" wrapText="1" indent="1"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8FF-4F77-8698-D4643FC076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8FF-4F77-8698-D4643FC076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8FF-4F77-8698-D4643FC076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8FF-4F77-8698-D4643FC076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8FF-4F77-8698-D4643FC0762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8FF-4F77-8698-D4643FC0762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8FF-4F77-8698-D4643FC0762C}"/>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8FF-4F77-8698-D4643FC0762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DATA'!$B$14:$B$21</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DATA'!$C$14:$C$21</c:f>
              <c:numCache>
                <c:formatCode>_(* #,##0_);_(* \(#,##0\);_(* "-"??_);_(@_)</c:formatCode>
                <c:ptCount val="8"/>
                <c:pt idx="0">
                  <c:v>4421512.989811819</c:v>
                </c:pt>
                <c:pt idx="1">
                  <c:v>2968490.9644939248</c:v>
                </c:pt>
                <c:pt idx="2">
                  <c:v>1043685.4844451565</c:v>
                </c:pt>
                <c:pt idx="3">
                  <c:v>6511928.1098711304</c:v>
                </c:pt>
                <c:pt idx="4">
                  <c:v>910882.24607391807</c:v>
                </c:pt>
                <c:pt idx="5">
                  <c:v>566023.74705328513</c:v>
                </c:pt>
                <c:pt idx="6">
                  <c:v>403143.95978571137</c:v>
                </c:pt>
                <c:pt idx="7">
                  <c:v>1000960.9927091445</c:v>
                </c:pt>
              </c:numCache>
            </c:numRef>
          </c:val>
          <c:extLst>
            <c:ext xmlns:c16="http://schemas.microsoft.com/office/drawing/2014/chart" uri="{C3380CC4-5D6E-409C-BE32-E72D297353CC}">
              <c16:uniqueId val="{00000010-68FF-4F77-8698-D4643FC0762C}"/>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'FIND YOUR GHG INVENTORY DATA'!$C$35</c:f>
              <c:strCache>
                <c:ptCount val="1"/>
                <c:pt idx="0">
                  <c:v>MTCO2e*</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ED-416F-8567-D21ABC3362D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ED-416F-8567-D21ABC3362D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ED-416F-8567-D21ABC3362D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5ED-416F-8567-D21ABC3362D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5ED-416F-8567-D21ABC3362D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5ED-416F-8567-D21ABC3362D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5ED-416F-8567-D21ABC3362D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5ED-416F-8567-D21ABC3362D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'FIND YOUR GHG INVENTORY DATA'!$B$36:$B$43</c:f>
              <c:strCache>
                <c:ptCount val="8"/>
                <c:pt idx="0">
                  <c:v>Residential</c:v>
                </c:pt>
                <c:pt idx="1">
                  <c:v>Commercial</c:v>
                </c:pt>
                <c:pt idx="2">
                  <c:v>Industrial</c:v>
                </c:pt>
                <c:pt idx="3">
                  <c:v>Transportation</c:v>
                </c:pt>
                <c:pt idx="4">
                  <c:v>Waste</c:v>
                </c:pt>
                <c:pt idx="5">
                  <c:v>Industrial Processes</c:v>
                </c:pt>
                <c:pt idx="6">
                  <c:v>Agriculture</c:v>
                </c:pt>
                <c:pt idx="7">
                  <c:v>Energy Supply</c:v>
                </c:pt>
              </c:strCache>
            </c:strRef>
          </c:cat>
          <c:val>
            <c:numRef>
              <c:f>'FIND YOUR GHG INVENTORY DATA'!$C$36:$C$43</c:f>
              <c:numCache>
                <c:formatCode>_(* #,##0_);_(* \(#,##0\);_(* "-"??_);_(@_)</c:formatCode>
                <c:ptCount val="8"/>
                <c:pt idx="0">
                  <c:v>578291</c:v>
                </c:pt>
                <c:pt idx="1">
                  <c:v>268245</c:v>
                </c:pt>
                <c:pt idx="2">
                  <c:v>129998</c:v>
                </c:pt>
                <c:pt idx="3">
                  <c:v>872298</c:v>
                </c:pt>
                <c:pt idx="4">
                  <c:v>222700</c:v>
                </c:pt>
                <c:pt idx="5">
                  <c:v>264596</c:v>
                </c:pt>
                <c:pt idx="6">
                  <c:v>53721</c:v>
                </c:pt>
                <c:pt idx="7">
                  <c:v>20367</c:v>
                </c:pt>
              </c:numCache>
            </c:numRef>
          </c:val>
          <c:extLst>
            <c:ext xmlns:c16="http://schemas.microsoft.com/office/drawing/2014/chart" uri="{C3380CC4-5D6E-409C-BE32-E72D297353CC}">
              <c16:uniqueId val="{00000010-55ED-416F-8567-D21ABC3362DA}"/>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4972919320757416"/>
          <c:y val="0.15820028849098067"/>
          <c:w val="0.34163585666899549"/>
          <c:h val="0.60764365830173994"/>
        </c:manualLayout>
      </c:layout>
      <c:overlay val="0"/>
      <c:spPr>
        <a:noFill/>
        <a:ln>
          <a:noFill/>
        </a:ln>
        <a:effectLst/>
      </c:spPr>
      <c:txPr>
        <a:bodyPr rot="0" spcFirstLastPara="1" vertOverflow="ellipsis" vert="horz" wrap="square" anchor="ctr" anchorCtr="1"/>
        <a:lstStyle/>
        <a:p>
          <a:pPr rtl="0">
            <a:defRPr sz="12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midhudsoncsc.org/tools.htm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343807</xdr:colOff>
      <xdr:row>1</xdr:row>
      <xdr:rowOff>162833</xdr:rowOff>
    </xdr:from>
    <xdr:to>
      <xdr:col>2</xdr:col>
      <xdr:colOff>554718</xdr:colOff>
      <xdr:row>2</xdr:row>
      <xdr:rowOff>323850</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43807" y="286658"/>
          <a:ext cx="3373211" cy="808717"/>
        </a:xfrm>
        <a:prstGeom prst="rect">
          <a:avLst/>
        </a:prstGeom>
        <a:noFill/>
        <a:ln>
          <a:noFill/>
        </a:ln>
      </xdr:spPr>
    </xdr:pic>
    <xdr:clientData/>
  </xdr:twoCellAnchor>
  <xdr:twoCellAnchor>
    <xdr:from>
      <xdr:col>0</xdr:col>
      <xdr:colOff>228600</xdr:colOff>
      <xdr:row>2</xdr:row>
      <xdr:rowOff>391584</xdr:rowOff>
    </xdr:from>
    <xdr:to>
      <xdr:col>9</xdr:col>
      <xdr:colOff>9525</xdr:colOff>
      <xdr:row>5</xdr:row>
      <xdr:rowOff>15346</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228600" y="1163109"/>
          <a:ext cx="8953500" cy="1185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a:latin typeface="Segoe UI" panose="020B0502040204020203" pitchFamily="34" charset="0"/>
              <a:ea typeface="Segoe UI" panose="020B0502040204020203" pitchFamily="34" charset="0"/>
              <a:cs typeface="Segoe UI" panose="020B0502040204020203" pitchFamily="34" charset="0"/>
            </a:rPr>
            <a:t>The 2010 regional greenhouse gas (GHG) emissions inventory calculated</a:t>
          </a:r>
          <a:r>
            <a:rPr lang="en-US" sz="1200" baseline="0">
              <a:latin typeface="Segoe UI" panose="020B0502040204020203" pitchFamily="34" charset="0"/>
              <a:ea typeface="Segoe UI" panose="020B0502040204020203" pitchFamily="34" charset="0"/>
              <a:cs typeface="Segoe UI" panose="020B0502040204020203" pitchFamily="34" charset="0"/>
            </a:rPr>
            <a:t> emissions for the entire Western New York region </a:t>
          </a:r>
          <a:r>
            <a:rPr lang="en-US" sz="1200">
              <a:latin typeface="Segoe UI" panose="020B0502040204020203" pitchFamily="34" charset="0"/>
              <a:ea typeface="Segoe UI" panose="020B0502040204020203" pitchFamily="34" charset="0"/>
              <a:cs typeface="Segoe UI" panose="020B0502040204020203" pitchFamily="34" charset="0"/>
            </a:rPr>
            <a:t>and provided community-level data for each county in the region for the 2010 baseline year. To find your county's GHG inventory data, enter the name of your county in Column</a:t>
          </a:r>
          <a:r>
            <a:rPr lang="en-US" sz="1200" baseline="0">
              <a:latin typeface="Segoe UI" panose="020B0502040204020203" pitchFamily="34" charset="0"/>
              <a:ea typeface="Segoe UI" panose="020B0502040204020203" pitchFamily="34" charset="0"/>
              <a:cs typeface="Segoe UI" panose="020B0502040204020203" pitchFamily="34" charset="0"/>
            </a:rPr>
            <a:t> D, Row 6 (see below). A comparison table is provided in Row 30 to view emissions from two counties simultaneously. </a:t>
          </a:r>
          <a:r>
            <a:rPr lang="en-US" sz="1200">
              <a:latin typeface="Segoe UI" panose="020B0502040204020203" pitchFamily="34" charset="0"/>
              <a:ea typeface="Segoe UI" panose="020B0502040204020203" pitchFamily="34" charset="0"/>
              <a:cs typeface="Segoe UI" panose="020B0502040204020203" pitchFamily="34" charset="0"/>
            </a:rPr>
            <a:t>For more information about these 2010 regional GHG emissions inventories that were funded by NYSERDA, contact climatechange@dec.ny.gov . </a:t>
          </a:r>
        </a:p>
        <a:p>
          <a:endParaRPr lang="en-US" sz="1200">
            <a:latin typeface="Segoe UI" panose="020B0502040204020203" pitchFamily="34" charset="0"/>
            <a:ea typeface="Segoe UI" panose="020B0502040204020203" pitchFamily="34" charset="0"/>
            <a:cs typeface="Segoe UI" panose="020B0502040204020203" pitchFamily="34" charset="0"/>
          </a:endParaRPr>
        </a:p>
      </xdr:txBody>
    </xdr:sp>
    <xdr:clientData/>
  </xdr:twoCellAnchor>
  <xdr:twoCellAnchor>
    <xdr:from>
      <xdr:col>3</xdr:col>
      <xdr:colOff>95249</xdr:colOff>
      <xdr:row>12</xdr:row>
      <xdr:rowOff>14287</xdr:rowOff>
    </xdr:from>
    <xdr:to>
      <xdr:col>7</xdr:col>
      <xdr:colOff>838199</xdr:colOff>
      <xdr:row>24</xdr:row>
      <xdr:rowOff>180975</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77257</xdr:colOff>
      <xdr:row>34</xdr:row>
      <xdr:rowOff>42333</xdr:rowOff>
    </xdr:from>
    <xdr:to>
      <xdr:col>7</xdr:col>
      <xdr:colOff>820207</xdr:colOff>
      <xdr:row>46</xdr:row>
      <xdr:rowOff>209021</xdr:rowOff>
    </xdr:to>
    <xdr:graphicFrame macro="">
      <xdr:nvGraphicFramePr>
        <xdr:cNvPr id="6" name="Chart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304800</xdr:colOff>
      <xdr:row>1</xdr:row>
      <xdr:rowOff>0</xdr:rowOff>
    </xdr:from>
    <xdr:to>
      <xdr:col>6</xdr:col>
      <xdr:colOff>22528</xdr:colOff>
      <xdr:row>4</xdr:row>
      <xdr:rowOff>155726</xdr:rowOff>
    </xdr:to>
    <xdr:pic>
      <xdr:nvPicPr>
        <xdr:cNvPr id="3" name="Picture 2" descr="\\vhb\proj\Wat-EV\11823.00\Overall Task Resources\Logos and Maps\ClimateSmartCommunities_logo.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04800" y="190500"/>
          <a:ext cx="3375328" cy="727226"/>
        </a:xfrm>
        <a:prstGeom prst="rect">
          <a:avLst/>
        </a:prstGeom>
        <a:noFill/>
        <a:ln>
          <a:noFill/>
        </a:ln>
      </xdr:spPr>
    </xdr:pic>
    <xdr:clientData/>
  </xdr:twoCellAnchor>
  <xdr:twoCellAnchor editAs="oneCell">
    <xdr:from>
      <xdr:col>1</xdr:col>
      <xdr:colOff>0</xdr:colOff>
      <xdr:row>9</xdr:row>
      <xdr:rowOff>0</xdr:rowOff>
    </xdr:from>
    <xdr:to>
      <xdr:col>7</xdr:col>
      <xdr:colOff>550953</xdr:colOff>
      <xdr:row>15</xdr:row>
      <xdr:rowOff>751939</xdr:rowOff>
    </xdr:to>
    <xdr:pic>
      <xdr:nvPicPr>
        <xdr:cNvPr id="5" name="Picture 4">
          <a:hlinkClick xmlns:r="http://schemas.openxmlformats.org/officeDocument/2006/relationships" r:id="rId2"/>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3"/>
        <a:srcRect l="64845"/>
        <a:stretch/>
      </xdr:blipFill>
      <xdr:spPr>
        <a:xfrm>
          <a:off x="609600" y="1714500"/>
          <a:ext cx="4208553" cy="42857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4" name="TextBox 3">
          <a:extLst>
            <a:ext uri="{FF2B5EF4-FFF2-40B4-BE49-F238E27FC236}">
              <a16:creationId xmlns:a16="http://schemas.microsoft.com/office/drawing/2014/main" id="{00000000-0008-0000-0600-000004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5" name="TextBox 4">
          <a:extLst>
            <a:ext uri="{FF2B5EF4-FFF2-40B4-BE49-F238E27FC236}">
              <a16:creationId xmlns:a16="http://schemas.microsoft.com/office/drawing/2014/main" id="{00000000-0008-0000-0600-000005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4" name="TextBox 3">
          <a:extLst>
            <a:ext uri="{FF2B5EF4-FFF2-40B4-BE49-F238E27FC236}">
              <a16:creationId xmlns:a16="http://schemas.microsoft.com/office/drawing/2014/main" id="{00000000-0008-0000-0700-000004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5" name="TextBox 4">
          <a:extLst>
            <a:ext uri="{FF2B5EF4-FFF2-40B4-BE49-F238E27FC236}">
              <a16:creationId xmlns:a16="http://schemas.microsoft.com/office/drawing/2014/main" id="{00000000-0008-0000-0700-000005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6" name="TextBox 5">
          <a:extLst>
            <a:ext uri="{FF2B5EF4-FFF2-40B4-BE49-F238E27FC236}">
              <a16:creationId xmlns:a16="http://schemas.microsoft.com/office/drawing/2014/main" id="{00000000-0008-0000-0700-000006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8283</xdr:colOff>
      <xdr:row>0</xdr:row>
      <xdr:rowOff>16564</xdr:rowOff>
    </xdr:from>
    <xdr:ext cx="8147038" cy="679175"/>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4" name="TextBox 3">
          <a:extLst>
            <a:ext uri="{FF2B5EF4-FFF2-40B4-BE49-F238E27FC236}">
              <a16:creationId xmlns:a16="http://schemas.microsoft.com/office/drawing/2014/main" id="{00000000-0008-0000-0800-000004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5" name="TextBox 4">
          <a:extLst>
            <a:ext uri="{FF2B5EF4-FFF2-40B4-BE49-F238E27FC236}">
              <a16:creationId xmlns:a16="http://schemas.microsoft.com/office/drawing/2014/main" id="{00000000-0008-0000-0800-000005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6" name="TextBox 5">
          <a:extLst>
            <a:ext uri="{FF2B5EF4-FFF2-40B4-BE49-F238E27FC236}">
              <a16:creationId xmlns:a16="http://schemas.microsoft.com/office/drawing/2014/main" id="{00000000-0008-0000-0800-000006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oneCellAnchor>
    <xdr:from>
      <xdr:col>1</xdr:col>
      <xdr:colOff>8283</xdr:colOff>
      <xdr:row>0</xdr:row>
      <xdr:rowOff>16564</xdr:rowOff>
    </xdr:from>
    <xdr:ext cx="8147038" cy="679175"/>
    <xdr:sp macro="" textlink="">
      <xdr:nvSpPr>
        <xdr:cNvPr id="7" name="TextBox 6">
          <a:extLst>
            <a:ext uri="{FF2B5EF4-FFF2-40B4-BE49-F238E27FC236}">
              <a16:creationId xmlns:a16="http://schemas.microsoft.com/office/drawing/2014/main" id="{00000000-0008-0000-0800-000007000000}"/>
            </a:ext>
          </a:extLst>
        </xdr:cNvPr>
        <xdr:cNvSpPr txBox="1"/>
      </xdr:nvSpPr>
      <xdr:spPr>
        <a:xfrm>
          <a:off x="617883" y="16564"/>
          <a:ext cx="8147038" cy="67917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1200" b="1"/>
            <a:t>Regional </a:t>
          </a:r>
          <a:r>
            <a:rPr lang="en-US" sz="1200" b="1" baseline="0"/>
            <a:t>GHG Emissions Roll Up Report</a:t>
          </a:r>
        </a:p>
        <a:p>
          <a:r>
            <a:rPr lang="en-US" sz="1200" b="1" baseline="0"/>
            <a:t>Year: 2010 </a:t>
          </a:r>
        </a:p>
        <a:p>
          <a:r>
            <a:rPr lang="en-US" sz="1000" b="1" baseline="0"/>
            <a:t>(all emissions in Column D, when summed will equal the total County or Region protocol compliant GHG emissions estimate</a:t>
          </a:r>
          <a:r>
            <a:rPr lang="en-US" sz="1200" b="1" baseline="0"/>
            <a:t>) </a:t>
          </a:r>
          <a:endParaRPr lang="en-US" sz="1200" b="1"/>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stern%20NY%20CGC%20Tier%20II%20GHG%20Inventory.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Albany%20Roll%20U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REDC Emissions By Source"/>
      <sheetName val="REDC Roll Up Report"/>
      <sheetName val="WNY Elec Consumption"/>
      <sheetName val="WNY Elec Generation"/>
      <sheetName val="WNY Residential Energy"/>
      <sheetName val="WNY Commercial Energy"/>
      <sheetName val="WNY Industrial Energy"/>
      <sheetName val="WNY Industrial Sources"/>
      <sheetName val="WNY Transportation On Road"/>
      <sheetName val="WNY Transportation Rail"/>
      <sheetName val="WNY Transportation Com Marine"/>
      <sheetName val="WNY Transportation Aircraft"/>
      <sheetName val="WNY Transportation Nonroad"/>
      <sheetName val="WNY Waste"/>
      <sheetName val="WNY Wastewater"/>
      <sheetName val="WNY Agriculture"/>
      <sheetName val="WNY Fore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2">
          <cell r="J12">
            <v>30527</v>
          </cell>
        </row>
        <row r="13">
          <cell r="J13">
            <v>215034.88</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y Roll Up"/>
    </sheetNames>
    <sheetDataSet>
      <sheetData sheetId="0" refreshError="1"/>
    </sheetDataSet>
  </externalBook>
</externalLink>
</file>

<file path=xl/tables/table1.xml><?xml version="1.0" encoding="utf-8"?>
<table xmlns="http://schemas.openxmlformats.org/spreadsheetml/2006/main" id="1" name="Table2" displayName="Table2" ref="B51:M57" totalsRowShown="0" headerRowDxfId="13" dataDxfId="12">
  <autoFilter ref="B51:M57"/>
  <tableColumns count="12">
    <tableColumn id="1" name="Name of Local Government" dataDxfId="11"/>
    <tableColumn id="2" name="Residential" dataDxfId="10">
      <calculatedColumnFormula>'[2]Albany Roll Up'!D21</calculatedColumnFormula>
    </tableColumn>
    <tableColumn id="3" name="Commercial" dataDxfId="9"/>
    <tableColumn id="4" name="Industrial" dataDxfId="8"/>
    <tableColumn id="5" name="Transportation Energy" dataDxfId="7" dataCellStyle="Comma"/>
    <tableColumn id="6" name="Waste" dataDxfId="6" dataCellStyle="Comma"/>
    <tableColumn id="8" name="Industrial Processes" dataDxfId="5"/>
    <tableColumn id="9" name="Agriculture" dataDxfId="4"/>
    <tableColumn id="10" name="Energy Supply" dataDxfId="3"/>
    <tableColumn id="11" name="Total" dataDxfId="2">
      <calculatedColumnFormula>SUM(Table2[[#This Row],[Residential]:[Energy Supply]])</calculatedColumnFormula>
    </tableColumn>
    <tableColumn id="12" name="Population" dataDxfId="1">
      <calculatedColumnFormula>IF(VLOOKUP('FIND YOUR GHG INVENTORY DATA'!B52,'2010 Census Population'!#REF!,4,FALSE)="1",SUMIFS('2010 Census Population'!#REF!,'2010 Census Population'!#REF!,'FIND YOUR GHG INVENTORY DATA'!B52),VLOOKUP('FIND YOUR GHG INVENTORY DATA'!B52,'2010 Census Population'!#REF!,5,FALSE))</calculatedColumnFormula>
    </tableColumn>
    <tableColumn id="13" name="Per Capita Emissions" dataDxfId="0">
      <calculatedColumnFormula>K52/L52</calculatedColumnFormula>
    </tableColumn>
  </tableColumns>
  <tableStyleInfo name="TableStyleMedium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dec.ny.gov/docs/administration_pdf/capdistghginven.pdf" TargetMode="Externa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
  <sheetViews>
    <sheetView tabSelected="1" workbookViewId="0">
      <selection activeCell="F47" sqref="F47"/>
    </sheetView>
  </sheetViews>
  <sheetFormatPr defaultRowHeight="15" x14ac:dyDescent="0.25"/>
  <cols>
    <col min="1" max="1" width="8.140625" style="26" customWidth="1"/>
    <col min="2" max="2" width="39.28515625" style="5" customWidth="1"/>
    <col min="3" max="3" width="16.28515625" style="64" customWidth="1"/>
    <col min="4" max="4" width="14.140625" style="64" customWidth="1"/>
    <col min="5" max="7" width="11.42578125" style="64" customWidth="1"/>
    <col min="8" max="8" width="12.85546875" style="64" customWidth="1"/>
    <col min="9" max="9" width="12.5703125" style="64" customWidth="1"/>
    <col min="10" max="11" width="11.42578125" style="64" customWidth="1"/>
    <col min="12" max="12" width="12" style="64" customWidth="1"/>
    <col min="13" max="13" width="11.42578125" style="64" customWidth="1"/>
    <col min="14" max="14" width="18.5703125" style="5" customWidth="1"/>
    <col min="15" max="15" width="28.5703125" style="5" customWidth="1"/>
    <col min="16" max="16" width="14" style="5" customWidth="1"/>
    <col min="17" max="16384" width="9.140625" style="5"/>
  </cols>
  <sheetData>
    <row r="1" spans="1:29" ht="9.75" customHeight="1" x14ac:dyDescent="0.25">
      <c r="A1" s="1"/>
      <c r="B1" s="2"/>
      <c r="C1" s="3"/>
      <c r="D1" s="3"/>
      <c r="E1" s="3"/>
      <c r="F1" s="3"/>
      <c r="G1" s="4"/>
      <c r="H1" s="3"/>
      <c r="I1" s="3"/>
      <c r="J1" s="3"/>
      <c r="K1" s="3"/>
      <c r="L1" s="3"/>
      <c r="M1" s="3"/>
      <c r="N1" s="2"/>
      <c r="O1" s="2"/>
      <c r="P1" s="2"/>
      <c r="Q1" s="2"/>
      <c r="R1" s="2"/>
      <c r="S1" s="2"/>
      <c r="T1" s="2"/>
      <c r="U1" s="2"/>
      <c r="V1" s="2"/>
      <c r="W1" s="2"/>
      <c r="X1" s="2"/>
      <c r="Y1" s="2"/>
      <c r="Z1" s="2"/>
      <c r="AA1" s="2"/>
      <c r="AB1" s="2"/>
      <c r="AC1" s="2"/>
    </row>
    <row r="2" spans="1:29" s="8" customFormat="1" ht="51" customHeight="1" x14ac:dyDescent="0.35">
      <c r="A2" s="6"/>
      <c r="B2" s="7"/>
      <c r="C2" s="2"/>
      <c r="D2" s="2"/>
      <c r="E2" s="2"/>
      <c r="F2" s="2"/>
      <c r="G2" s="2"/>
      <c r="H2" s="7"/>
      <c r="I2" s="179"/>
      <c r="J2" s="179"/>
      <c r="K2" s="179"/>
      <c r="L2" s="179"/>
      <c r="M2" s="179"/>
      <c r="N2" s="7"/>
      <c r="O2" s="2"/>
      <c r="P2" s="7"/>
      <c r="Q2" s="7"/>
      <c r="R2" s="7"/>
      <c r="S2" s="7"/>
      <c r="T2" s="7"/>
      <c r="U2" s="7"/>
      <c r="V2" s="7"/>
      <c r="W2" s="7"/>
      <c r="X2" s="7"/>
      <c r="Y2" s="7"/>
      <c r="Z2" s="7"/>
      <c r="AA2" s="7"/>
      <c r="AB2" s="7"/>
      <c r="AC2" s="7"/>
    </row>
    <row r="3" spans="1:29" s="8" customFormat="1" ht="39" customHeight="1" x14ac:dyDescent="0.25">
      <c r="A3" s="6"/>
      <c r="B3" s="7"/>
      <c r="C3" s="2"/>
      <c r="D3" s="2"/>
      <c r="E3" s="2"/>
      <c r="F3" s="2"/>
      <c r="G3" s="7"/>
      <c r="H3" s="7"/>
      <c r="I3" s="180"/>
      <c r="J3" s="180"/>
      <c r="K3" s="180"/>
      <c r="L3" s="180"/>
      <c r="M3" s="180"/>
      <c r="N3" s="7"/>
      <c r="O3" s="9"/>
      <c r="P3" s="7"/>
      <c r="Q3" s="7"/>
      <c r="R3" s="7"/>
      <c r="S3" s="7"/>
      <c r="T3" s="7"/>
      <c r="U3" s="7"/>
      <c r="V3" s="7"/>
      <c r="W3" s="7"/>
      <c r="X3" s="7"/>
      <c r="Y3" s="7"/>
      <c r="Z3" s="7"/>
      <c r="AA3" s="7"/>
      <c r="AB3" s="7"/>
      <c r="AC3" s="7"/>
    </row>
    <row r="4" spans="1:29" s="8" customFormat="1" ht="42.75" customHeight="1" x14ac:dyDescent="0.25">
      <c r="A4" s="6"/>
      <c r="B4" s="7"/>
      <c r="C4" s="2"/>
      <c r="D4" s="2"/>
      <c r="E4" s="2"/>
      <c r="F4" s="2"/>
      <c r="G4" s="7"/>
      <c r="H4" s="7"/>
      <c r="I4" s="7"/>
      <c r="J4" s="2"/>
      <c r="K4" s="2"/>
      <c r="L4" s="2"/>
      <c r="M4" s="2"/>
      <c r="N4" s="2"/>
      <c r="O4" s="2"/>
      <c r="P4" s="2"/>
      <c r="Q4" s="2"/>
      <c r="R4" s="2"/>
      <c r="S4" s="2"/>
      <c r="T4" s="2"/>
      <c r="U4" s="7"/>
      <c r="V4" s="7"/>
      <c r="W4" s="7"/>
      <c r="X4" s="7"/>
      <c r="Y4" s="7"/>
      <c r="Z4" s="7"/>
      <c r="AA4" s="7"/>
      <c r="AB4" s="7"/>
      <c r="AC4" s="7"/>
    </row>
    <row r="5" spans="1:29" s="8" customFormat="1" ht="41.25" customHeight="1" x14ac:dyDescent="0.25">
      <c r="A5" s="6"/>
      <c r="B5" s="7"/>
      <c r="C5" s="2"/>
      <c r="D5" s="2"/>
      <c r="E5" s="2"/>
      <c r="F5" s="2"/>
      <c r="G5" s="7"/>
      <c r="H5" s="7"/>
      <c r="I5" s="7"/>
      <c r="J5" s="2"/>
      <c r="K5" s="2"/>
      <c r="L5" s="2"/>
      <c r="M5" s="2"/>
      <c r="N5" s="2"/>
      <c r="O5" s="2"/>
      <c r="P5" s="2"/>
      <c r="Q5" s="2"/>
      <c r="R5" s="2"/>
      <c r="S5" s="2"/>
      <c r="T5" s="2"/>
      <c r="U5" s="7"/>
      <c r="V5" s="7"/>
      <c r="W5" s="7"/>
      <c r="X5" s="7"/>
      <c r="Y5" s="7"/>
      <c r="Z5" s="7"/>
      <c r="AA5" s="7"/>
      <c r="AB5" s="7"/>
      <c r="AC5" s="7"/>
    </row>
    <row r="6" spans="1:29" s="8" customFormat="1" ht="26.25" customHeight="1" thickBot="1" x14ac:dyDescent="0.4">
      <c r="A6" s="6"/>
      <c r="B6" s="7"/>
      <c r="C6" s="10" t="s">
        <v>0</v>
      </c>
      <c r="D6" s="181" t="s">
        <v>326</v>
      </c>
      <c r="E6" s="182"/>
      <c r="F6" s="182"/>
      <c r="G6" s="183"/>
      <c r="H6" s="7"/>
      <c r="I6" s="7"/>
      <c r="J6" s="2"/>
      <c r="K6" s="2"/>
      <c r="L6" s="2"/>
      <c r="M6" s="2"/>
      <c r="N6" s="2"/>
      <c r="O6" s="2"/>
      <c r="P6" s="2"/>
      <c r="Q6" s="2"/>
      <c r="R6" s="2"/>
      <c r="S6" s="2"/>
      <c r="T6" s="2"/>
      <c r="U6" s="7"/>
      <c r="V6" s="7"/>
      <c r="W6" s="7"/>
      <c r="X6" s="7"/>
      <c r="Y6" s="7"/>
      <c r="Z6" s="7"/>
      <c r="AA6" s="7"/>
      <c r="AB6" s="7"/>
      <c r="AC6" s="7"/>
    </row>
    <row r="7" spans="1:29" s="8" customFormat="1" ht="23.25" customHeight="1" thickTop="1" x14ac:dyDescent="0.25">
      <c r="A7" s="6"/>
      <c r="B7" s="7"/>
      <c r="C7" s="7"/>
      <c r="D7" s="11" t="s">
        <v>327</v>
      </c>
      <c r="E7" s="2"/>
      <c r="F7" s="2"/>
      <c r="G7" s="2"/>
      <c r="H7" s="7"/>
      <c r="I7" s="7"/>
      <c r="J7" s="2"/>
      <c r="K7" s="2"/>
      <c r="L7" s="2"/>
      <c r="M7" s="2"/>
      <c r="N7" s="2"/>
      <c r="O7" s="2"/>
      <c r="P7" s="2"/>
      <c r="Q7" s="2"/>
      <c r="R7" s="2"/>
      <c r="S7" s="2"/>
      <c r="T7" s="2"/>
      <c r="U7" s="7"/>
      <c r="V7" s="7"/>
      <c r="W7" s="7"/>
      <c r="X7" s="7"/>
      <c r="Y7" s="7"/>
      <c r="Z7" s="7"/>
      <c r="AA7" s="7"/>
      <c r="AB7" s="7"/>
      <c r="AC7" s="7"/>
    </row>
    <row r="8" spans="1:29" s="16" customFormat="1" ht="9.75" customHeight="1" x14ac:dyDescent="0.25">
      <c r="A8" s="12"/>
      <c r="B8" s="13"/>
      <c r="C8" s="13"/>
      <c r="D8" s="14"/>
      <c r="E8" s="15"/>
      <c r="F8" s="15"/>
      <c r="G8" s="15"/>
      <c r="H8" s="13"/>
      <c r="I8" s="13"/>
      <c r="J8" s="15"/>
      <c r="K8" s="15"/>
      <c r="L8" s="15"/>
      <c r="M8" s="15"/>
      <c r="N8" s="15"/>
      <c r="O8" s="15"/>
      <c r="P8" s="15"/>
      <c r="Q8" s="15"/>
      <c r="R8" s="15"/>
      <c r="S8" s="15"/>
      <c r="T8" s="15"/>
      <c r="U8" s="13"/>
      <c r="V8" s="13"/>
      <c r="W8" s="13"/>
      <c r="X8" s="13"/>
      <c r="Y8" s="13"/>
      <c r="Z8" s="13"/>
      <c r="AA8" s="13"/>
      <c r="AB8" s="13"/>
      <c r="AC8" s="13"/>
    </row>
    <row r="9" spans="1:29" s="8" customFormat="1" ht="23.25" customHeight="1" x14ac:dyDescent="0.25">
      <c r="A9" s="17"/>
      <c r="C9" s="18"/>
      <c r="D9"/>
      <c r="E9"/>
      <c r="F9"/>
      <c r="J9" s="19"/>
      <c r="K9"/>
      <c r="L9"/>
      <c r="M9"/>
      <c r="N9"/>
      <c r="O9"/>
      <c r="P9"/>
      <c r="Q9"/>
      <c r="R9" s="20"/>
    </row>
    <row r="10" spans="1:29" s="8" customFormat="1" ht="23.25" customHeight="1" x14ac:dyDescent="0.25">
      <c r="A10" s="17"/>
      <c r="B10" s="20" t="s">
        <v>1</v>
      </c>
      <c r="C10" s="18"/>
      <c r="D10" s="21" t="s">
        <v>2</v>
      </c>
      <c r="E10" s="20" t="s">
        <v>3</v>
      </c>
      <c r="F10" s="20"/>
      <c r="G10" s="20"/>
      <c r="J10" s="22"/>
      <c r="K10"/>
      <c r="L10"/>
      <c r="M10"/>
      <c r="N10"/>
      <c r="O10"/>
      <c r="P10"/>
      <c r="Q10"/>
    </row>
    <row r="11" spans="1:29" s="8" customFormat="1" ht="15.75" customHeight="1" x14ac:dyDescent="0.25">
      <c r="A11" s="17"/>
      <c r="B11" s="23" t="str">
        <f>D6</f>
        <v>Western New York</v>
      </c>
      <c r="C11" s="24"/>
      <c r="D11"/>
      <c r="E11" s="20" t="str">
        <f>D6</f>
        <v>Western New York</v>
      </c>
      <c r="F11"/>
      <c r="J11" s="22"/>
      <c r="K11"/>
      <c r="L11"/>
      <c r="M11"/>
      <c r="N11"/>
      <c r="O11"/>
      <c r="P11"/>
      <c r="Q11"/>
    </row>
    <row r="12" spans="1:29" s="8" customFormat="1" ht="9" customHeight="1" thickBot="1" x14ac:dyDescent="0.3">
      <c r="A12" s="17"/>
      <c r="B12" s="184"/>
      <c r="C12" s="184"/>
      <c r="D12" s="25"/>
      <c r="E12" s="25"/>
      <c r="F12" s="25"/>
      <c r="G12" s="25"/>
      <c r="H12" s="25"/>
      <c r="I12" s="25"/>
      <c r="J12" s="22"/>
      <c r="K12"/>
      <c r="L12"/>
      <c r="M12"/>
      <c r="N12"/>
      <c r="O12"/>
      <c r="P12"/>
      <c r="Q12"/>
    </row>
    <row r="13" spans="1:29" customFormat="1" ht="20.25" customHeight="1" thickBot="1" x14ac:dyDescent="0.3">
      <c r="A13" s="26"/>
      <c r="B13" s="27" t="s">
        <v>4</v>
      </c>
      <c r="C13" s="28" t="s">
        <v>5</v>
      </c>
      <c r="J13" s="22"/>
    </row>
    <row r="14" spans="1:29" customFormat="1" ht="20.25" customHeight="1" thickBot="1" x14ac:dyDescent="0.35">
      <c r="A14" s="26"/>
      <c r="B14" s="29" t="s">
        <v>6</v>
      </c>
      <c r="C14" s="30">
        <f>VLOOKUP($D$6,Table2[],2,FALSE)</f>
        <v>4421512.989811819</v>
      </c>
      <c r="J14" s="22"/>
    </row>
    <row r="15" spans="1:29" customFormat="1" ht="20.25" customHeight="1" thickBot="1" x14ac:dyDescent="0.35">
      <c r="A15" s="26"/>
      <c r="B15" s="29" t="s">
        <v>7</v>
      </c>
      <c r="C15" s="30">
        <f>VLOOKUP($D$6,Table2[],3,FALSE)</f>
        <v>2968490.9644939248</v>
      </c>
      <c r="J15" s="22"/>
    </row>
    <row r="16" spans="1:29" customFormat="1" ht="20.25" customHeight="1" thickBot="1" x14ac:dyDescent="0.35">
      <c r="A16" s="26"/>
      <c r="B16" s="29" t="s">
        <v>8</v>
      </c>
      <c r="C16" s="30">
        <f>VLOOKUP($D$6,Table2[],4,FALSE)</f>
        <v>1043685.4844451565</v>
      </c>
      <c r="J16" s="22"/>
    </row>
    <row r="17" spans="1:29" customFormat="1" ht="20.25" customHeight="1" thickBot="1" x14ac:dyDescent="0.35">
      <c r="A17" s="26"/>
      <c r="B17" s="29" t="s">
        <v>9</v>
      </c>
      <c r="C17" s="30">
        <f>VLOOKUP($D$6,Table2[],5,FALSE)</f>
        <v>6511928.1098711304</v>
      </c>
      <c r="J17" s="22"/>
    </row>
    <row r="18" spans="1:29" customFormat="1" ht="20.25" customHeight="1" thickBot="1" x14ac:dyDescent="0.35">
      <c r="A18" s="26"/>
      <c r="B18" s="29" t="s">
        <v>75</v>
      </c>
      <c r="C18" s="30">
        <f>VLOOKUP($D$6,Table2[],6,FALSE)</f>
        <v>910882.24607391807</v>
      </c>
      <c r="J18" s="22"/>
    </row>
    <row r="19" spans="1:29" customFormat="1" ht="20.25" customHeight="1" thickBot="1" x14ac:dyDescent="0.35">
      <c r="A19" s="26"/>
      <c r="B19" s="29" t="s">
        <v>10</v>
      </c>
      <c r="C19" s="30">
        <f>VLOOKUP($D$6,Table2[],7,FALSE)</f>
        <v>566023.74705328513</v>
      </c>
      <c r="J19" s="22"/>
    </row>
    <row r="20" spans="1:29" customFormat="1" ht="20.25" customHeight="1" thickBot="1" x14ac:dyDescent="0.35">
      <c r="A20" s="26"/>
      <c r="B20" s="29" t="s">
        <v>11</v>
      </c>
      <c r="C20" s="30">
        <f>VLOOKUP($D$6,Table2[],8,FALSE)</f>
        <v>403143.95978571137</v>
      </c>
      <c r="J20" s="22"/>
    </row>
    <row r="21" spans="1:29" customFormat="1" ht="20.25" customHeight="1" thickBot="1" x14ac:dyDescent="0.35">
      <c r="A21" s="26"/>
      <c r="B21" s="31" t="s">
        <v>12</v>
      </c>
      <c r="C21" s="30">
        <f>VLOOKUP($D$6,Table2[],9,FALSE)</f>
        <v>1000960.9927091445</v>
      </c>
      <c r="J21" s="22"/>
    </row>
    <row r="22" spans="1:29" customFormat="1" ht="20.25" customHeight="1" thickTop="1" thickBot="1" x14ac:dyDescent="0.3">
      <c r="A22" s="26"/>
      <c r="B22" s="33" t="s">
        <v>13</v>
      </c>
      <c r="C22" s="32">
        <f>VLOOKUP($D$6,Table2[],10,FALSE)</f>
        <v>17826628.494244091</v>
      </c>
      <c r="J22" s="22"/>
    </row>
    <row r="23" spans="1:29" customFormat="1" ht="20.25" customHeight="1" thickTop="1" thickBot="1" x14ac:dyDescent="0.35">
      <c r="A23" s="26"/>
      <c r="B23" s="35" t="s">
        <v>14</v>
      </c>
      <c r="C23" s="34">
        <f>VLOOKUP($D$6,Table2[],11,FALSE)</f>
        <v>1399677</v>
      </c>
      <c r="J23" s="22"/>
    </row>
    <row r="24" spans="1:29" customFormat="1" ht="20.25" customHeight="1" thickBot="1" x14ac:dyDescent="0.35">
      <c r="A24" s="26"/>
      <c r="B24" s="37" t="s">
        <v>15</v>
      </c>
      <c r="C24" s="36">
        <f>VLOOKUP($D$6,Table2[],12,FALSE)</f>
        <v>12.736244500869908</v>
      </c>
      <c r="J24" s="22"/>
    </row>
    <row r="25" spans="1:29" customFormat="1" ht="20.25" customHeight="1" x14ac:dyDescent="0.3">
      <c r="B25" s="38" t="s">
        <v>16</v>
      </c>
      <c r="J25" s="22"/>
    </row>
    <row r="26" spans="1:29" customFormat="1" ht="20.25" customHeight="1" x14ac:dyDescent="0.25">
      <c r="B26" s="5"/>
      <c r="J26" s="22"/>
    </row>
    <row r="27" spans="1:29" customFormat="1" ht="20.25" customHeight="1" x14ac:dyDescent="0.25">
      <c r="J27" s="39"/>
    </row>
    <row r="28" spans="1:29" s="45" customFormat="1" ht="25.5" customHeight="1" x14ac:dyDescent="0.25">
      <c r="A28" s="40"/>
      <c r="B28" s="41"/>
      <c r="C28" s="42"/>
      <c r="D28" s="43" t="s">
        <v>17</v>
      </c>
      <c r="E28" s="43"/>
      <c r="F28" s="44"/>
      <c r="G28" s="44"/>
      <c r="H28" s="41"/>
      <c r="I28" s="41"/>
      <c r="J28" s="41"/>
      <c r="K28" s="44"/>
      <c r="L28" s="44"/>
      <c r="M28" s="44"/>
      <c r="N28" s="41"/>
      <c r="O28" s="41"/>
      <c r="P28" s="41"/>
      <c r="Q28" s="41"/>
      <c r="R28" s="41"/>
      <c r="S28" s="41"/>
      <c r="T28" s="41"/>
      <c r="U28" s="41"/>
      <c r="V28" s="41"/>
      <c r="W28" s="41"/>
      <c r="X28" s="41"/>
      <c r="Y28" s="41"/>
      <c r="Z28" s="41"/>
      <c r="AA28" s="41"/>
      <c r="AB28" s="41"/>
      <c r="AC28" s="41"/>
    </row>
    <row r="29" spans="1:29" s="8" customFormat="1" ht="26.25" customHeight="1" thickBot="1" x14ac:dyDescent="0.4">
      <c r="A29" s="6"/>
      <c r="B29" s="7"/>
      <c r="C29" s="46" t="s">
        <v>0</v>
      </c>
      <c r="D29" s="181" t="s">
        <v>98</v>
      </c>
      <c r="E29" s="182"/>
      <c r="F29" s="182"/>
      <c r="G29" s="183"/>
      <c r="H29" s="7"/>
      <c r="I29" s="7"/>
      <c r="J29" s="7"/>
      <c r="K29" s="2"/>
      <c r="L29" s="2"/>
      <c r="M29" s="2"/>
      <c r="N29" s="7"/>
      <c r="O29" s="7"/>
      <c r="P29" s="7"/>
      <c r="Q29" s="7"/>
      <c r="R29" s="7"/>
      <c r="S29" s="7"/>
      <c r="T29" s="7"/>
      <c r="U29" s="7"/>
      <c r="V29" s="7"/>
      <c r="W29" s="7"/>
      <c r="X29" s="7"/>
      <c r="Y29" s="7"/>
      <c r="Z29" s="7"/>
      <c r="AA29" s="7"/>
      <c r="AB29" s="7"/>
      <c r="AC29" s="7"/>
    </row>
    <row r="30" spans="1:29" s="8" customFormat="1" ht="18" customHeight="1" thickTop="1" x14ac:dyDescent="0.25">
      <c r="A30" s="6"/>
      <c r="B30" s="7"/>
      <c r="C30" s="7"/>
      <c r="D30" s="11" t="s">
        <v>327</v>
      </c>
      <c r="E30" s="2"/>
      <c r="F30" s="2"/>
      <c r="G30" s="2"/>
      <c r="H30" s="7"/>
      <c r="I30" s="7"/>
      <c r="J30" s="7"/>
      <c r="K30" s="2"/>
      <c r="L30" s="2"/>
      <c r="M30" s="2"/>
      <c r="N30" s="7"/>
      <c r="O30" s="7"/>
      <c r="P30" s="7"/>
      <c r="Q30" s="7"/>
      <c r="R30" s="7"/>
      <c r="S30" s="7"/>
      <c r="T30" s="7"/>
      <c r="U30" s="7"/>
      <c r="V30" s="7"/>
      <c r="W30" s="7"/>
      <c r="X30" s="7"/>
      <c r="Y30" s="7"/>
      <c r="Z30" s="7"/>
      <c r="AA30" s="7"/>
      <c r="AB30" s="7"/>
      <c r="AC30" s="7"/>
    </row>
    <row r="31" spans="1:29" s="51" customFormat="1" ht="9.75" customHeight="1" x14ac:dyDescent="0.25">
      <c r="A31" s="47"/>
      <c r="B31" s="48"/>
      <c r="C31" s="48"/>
      <c r="D31" s="49"/>
      <c r="E31" s="50"/>
      <c r="F31" s="50"/>
      <c r="G31" s="50"/>
      <c r="H31" s="48"/>
      <c r="I31" s="48"/>
      <c r="J31" s="48"/>
      <c r="K31" s="50"/>
      <c r="L31" s="50"/>
      <c r="M31" s="50"/>
      <c r="N31" s="48"/>
      <c r="O31" s="48"/>
      <c r="P31" s="48"/>
      <c r="Q31" s="48"/>
      <c r="R31" s="48"/>
      <c r="S31" s="48"/>
      <c r="T31" s="48"/>
      <c r="U31" s="48"/>
      <c r="V31" s="48"/>
      <c r="W31" s="48"/>
      <c r="X31" s="48"/>
      <c r="Y31" s="48"/>
      <c r="Z31" s="48"/>
      <c r="AA31" s="48"/>
      <c r="AB31" s="48"/>
      <c r="AC31" s="48"/>
    </row>
    <row r="32" spans="1:29" s="8" customFormat="1" ht="23.25" customHeight="1" x14ac:dyDescent="0.25">
      <c r="A32" s="6"/>
      <c r="B32" s="52" t="s">
        <v>18</v>
      </c>
      <c r="C32" s="53"/>
      <c r="D32" s="54" t="s">
        <v>19</v>
      </c>
      <c r="E32" s="52" t="s">
        <v>3</v>
      </c>
      <c r="F32" s="52"/>
      <c r="G32" s="52"/>
      <c r="H32" s="7"/>
      <c r="I32" s="7"/>
      <c r="J32" s="7"/>
      <c r="K32" s="2"/>
      <c r="L32" s="2"/>
      <c r="M32" s="2"/>
      <c r="N32" s="7"/>
      <c r="O32" s="7"/>
      <c r="P32" s="7"/>
      <c r="Q32" s="7"/>
      <c r="R32" s="7"/>
      <c r="S32" s="7"/>
      <c r="T32" s="7"/>
      <c r="U32" s="7"/>
      <c r="V32" s="7"/>
      <c r="W32" s="7"/>
      <c r="X32" s="7"/>
      <c r="Y32" s="7"/>
      <c r="Z32" s="7"/>
      <c r="AA32" s="7"/>
      <c r="AB32" s="7"/>
      <c r="AC32" s="7"/>
    </row>
    <row r="33" spans="1:29" s="8" customFormat="1" ht="15.75" customHeight="1" x14ac:dyDescent="0.25">
      <c r="A33" s="6"/>
      <c r="B33" s="55" t="str">
        <f>D29</f>
        <v>Niagara County</v>
      </c>
      <c r="C33" s="56"/>
      <c r="D33" s="2"/>
      <c r="E33" s="52" t="str">
        <f>D29</f>
        <v>Niagara County</v>
      </c>
      <c r="F33" s="2"/>
      <c r="G33" s="7"/>
      <c r="H33" s="7"/>
      <c r="I33" s="7"/>
      <c r="J33" s="7"/>
      <c r="K33" s="2"/>
      <c r="L33" s="2"/>
      <c r="M33" s="2"/>
      <c r="N33" s="7"/>
      <c r="O33" s="7"/>
      <c r="P33" s="7"/>
      <c r="Q33" s="7"/>
      <c r="R33" s="7"/>
      <c r="S33" s="7"/>
      <c r="T33" s="7"/>
      <c r="U33" s="7"/>
      <c r="V33" s="7"/>
      <c r="W33" s="7"/>
      <c r="X33" s="7"/>
      <c r="Y33" s="7"/>
      <c r="Z33" s="7"/>
      <c r="AA33" s="7"/>
      <c r="AB33" s="7"/>
      <c r="AC33" s="7"/>
    </row>
    <row r="34" spans="1:29" customFormat="1" ht="9" customHeight="1" thickBot="1" x14ac:dyDescent="0.3">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customFormat="1" ht="20.25" customHeight="1" thickBot="1" x14ac:dyDescent="0.3">
      <c r="A35" s="1"/>
      <c r="B35" s="27" t="s">
        <v>4</v>
      </c>
      <c r="C35" s="28" t="s">
        <v>5</v>
      </c>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customFormat="1" ht="20.25" customHeight="1" thickBot="1" x14ac:dyDescent="0.35">
      <c r="A36" s="1"/>
      <c r="B36" s="29" t="s">
        <v>6</v>
      </c>
      <c r="C36" s="57">
        <f>VLOOKUP($D$29,Table2[],2,FALSE)</f>
        <v>578291</v>
      </c>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customFormat="1" ht="20.25" customHeight="1" thickBot="1" x14ac:dyDescent="0.35">
      <c r="A37" s="1"/>
      <c r="B37" s="29" t="s">
        <v>7</v>
      </c>
      <c r="C37" s="57">
        <f>VLOOKUP($D$29,Table2[],3,FALSE)</f>
        <v>268245</v>
      </c>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customFormat="1" ht="20.25" customHeight="1" thickBot="1" x14ac:dyDescent="0.35">
      <c r="A38" s="1"/>
      <c r="B38" s="29" t="s">
        <v>8</v>
      </c>
      <c r="C38" s="57">
        <f>VLOOKUP($D$29,Table2[],4,FALSE)</f>
        <v>129998</v>
      </c>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customFormat="1" ht="20.25" customHeight="1" thickBot="1" x14ac:dyDescent="0.35">
      <c r="A39" s="1"/>
      <c r="B39" s="29" t="s">
        <v>9</v>
      </c>
      <c r="C39" s="57">
        <f>VLOOKUP($D$29,Table2[],5,FALSE)</f>
        <v>872298</v>
      </c>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customFormat="1" ht="20.25" customHeight="1" thickBot="1" x14ac:dyDescent="0.35">
      <c r="A40" s="1"/>
      <c r="B40" s="29" t="s">
        <v>75</v>
      </c>
      <c r="C40" s="57">
        <f>VLOOKUP($D$29,Table2[],6,FALSE)</f>
        <v>222700</v>
      </c>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customFormat="1" ht="20.25" customHeight="1" thickBot="1" x14ac:dyDescent="0.35">
      <c r="A41" s="1"/>
      <c r="B41" s="29" t="s">
        <v>10</v>
      </c>
      <c r="C41" s="57">
        <f>VLOOKUP($D$29,Table2[],7,FALSE)</f>
        <v>264596</v>
      </c>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customFormat="1" ht="20.25" customHeight="1" thickBot="1" x14ac:dyDescent="0.35">
      <c r="A42" s="1"/>
      <c r="B42" s="29" t="s">
        <v>11</v>
      </c>
      <c r="C42" s="57">
        <f>VLOOKUP($D$29,Table2[],8,FALSE)</f>
        <v>53721</v>
      </c>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customFormat="1" ht="20.25" customHeight="1" thickBot="1" x14ac:dyDescent="0.35">
      <c r="A43" s="1"/>
      <c r="B43" s="31" t="s">
        <v>12</v>
      </c>
      <c r="C43" s="57">
        <f>VLOOKUP($D$29,Table2[],9,FALSE)</f>
        <v>20367</v>
      </c>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customFormat="1" ht="20.25" customHeight="1" thickTop="1" thickBot="1" x14ac:dyDescent="0.3">
      <c r="A44" s="1"/>
      <c r="B44" s="33" t="s">
        <v>13</v>
      </c>
      <c r="C44" s="58">
        <f>VLOOKUP($D$29,Table2[],10,FALSE)</f>
        <v>2410216</v>
      </c>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customFormat="1" ht="20.25" customHeight="1" thickTop="1" thickBot="1" x14ac:dyDescent="0.35">
      <c r="A45" s="1"/>
      <c r="B45" s="35" t="s">
        <v>14</v>
      </c>
      <c r="C45" s="59">
        <f>VLOOKUP($D$29,Table2[],11,FALSE)</f>
        <v>216469</v>
      </c>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customFormat="1" ht="20.25" customHeight="1" thickBot="1" x14ac:dyDescent="0.35">
      <c r="A46" s="1"/>
      <c r="B46" s="37" t="s">
        <v>15</v>
      </c>
      <c r="C46" s="57">
        <f>VLOOKUP($D$29,Table2[],12,FALSE)</f>
        <v>11.134231691373822</v>
      </c>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customFormat="1" ht="20.25" customHeight="1" x14ac:dyDescent="0.3">
      <c r="A47" s="2"/>
      <c r="B47" s="60" t="s">
        <v>16</v>
      </c>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customForma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14" ht="27" customHeight="1" thickBot="1" x14ac:dyDescent="0.3">
      <c r="A49" s="5"/>
      <c r="B49" s="61"/>
      <c r="C49" s="62"/>
      <c r="D49" s="62"/>
      <c r="E49" s="62"/>
      <c r="F49" s="63"/>
    </row>
    <row r="50" spans="1:14" s="8" customFormat="1" ht="45.75" customHeight="1" thickBot="1" x14ac:dyDescent="0.3">
      <c r="A50" s="65"/>
      <c r="B50" s="178" t="s">
        <v>361</v>
      </c>
      <c r="C50" s="178"/>
      <c r="D50" s="178"/>
      <c r="E50" s="178"/>
      <c r="F50" s="178"/>
      <c r="G50" s="178"/>
      <c r="H50" s="178"/>
      <c r="I50" s="178"/>
      <c r="J50" s="178"/>
      <c r="K50" s="178"/>
      <c r="L50" s="178"/>
      <c r="M50" s="178"/>
      <c r="N50" s="113"/>
    </row>
    <row r="51" spans="1:14" s="68" customFormat="1" ht="54" customHeight="1" x14ac:dyDescent="0.3">
      <c r="A51" s="66"/>
      <c r="B51" s="67" t="s">
        <v>20</v>
      </c>
      <c r="C51" s="67" t="s">
        <v>6</v>
      </c>
      <c r="D51" s="67" t="s">
        <v>7</v>
      </c>
      <c r="E51" s="67" t="s">
        <v>8</v>
      </c>
      <c r="F51" s="67" t="s">
        <v>56</v>
      </c>
      <c r="G51" s="67" t="s">
        <v>75</v>
      </c>
      <c r="H51" s="67" t="s">
        <v>10</v>
      </c>
      <c r="I51" s="67" t="s">
        <v>11</v>
      </c>
      <c r="J51" s="67" t="s">
        <v>12</v>
      </c>
      <c r="K51" s="67" t="s">
        <v>21</v>
      </c>
      <c r="L51" s="67" t="s">
        <v>14</v>
      </c>
      <c r="M51" s="67" t="s">
        <v>15</v>
      </c>
    </row>
    <row r="52" spans="1:14" s="111" customFormat="1" x14ac:dyDescent="0.25">
      <c r="A52" s="108" t="s">
        <v>22</v>
      </c>
      <c r="B52" s="109" t="s">
        <v>326</v>
      </c>
      <c r="C52" s="109">
        <f>'Western NY Roll Up'!D15</f>
        <v>4421512.989811819</v>
      </c>
      <c r="D52" s="109">
        <f>'Western NY Roll Up'!D21</f>
        <v>2968490.9644939248</v>
      </c>
      <c r="E52" s="109">
        <f>'Western NY Roll Up'!D29</f>
        <v>1043685.4844451565</v>
      </c>
      <c r="F52" s="109">
        <f>'Western NY Roll Up'!D53</f>
        <v>6511928.1098711304</v>
      </c>
      <c r="G52" s="109">
        <f>'Western NY Roll Up'!D67</f>
        <v>910882.24607391807</v>
      </c>
      <c r="H52" s="109">
        <f>'Western NY Roll Up'!D41</f>
        <v>566023.74705328513</v>
      </c>
      <c r="I52" s="109">
        <f>'Western NY Roll Up'!D72</f>
        <v>403143.95978571137</v>
      </c>
      <c r="J52" s="110">
        <f>'Western NY Roll Up'!D37</f>
        <v>1000960.9927091445</v>
      </c>
      <c r="K52" s="110">
        <f>SUM(Table2[[#This Row],[Residential]:[Energy Supply]])</f>
        <v>17826628.494244091</v>
      </c>
      <c r="L52" s="109">
        <f>IF(VLOOKUP('FIND YOUR GHG INVENTORY DATA'!B52,'2010 Census Population'!B:E,4,FALSE)="1",SUMIFS('2010 Census Population'!B:B,'2010 Census Population'!F:F,'FIND YOUR GHG INVENTORY DATA'!B52),VLOOKUP('FIND YOUR GHG INVENTORY DATA'!B52,'2010 Census Population'!B:F,5,FALSE))</f>
        <v>1399677</v>
      </c>
      <c r="M52" s="110">
        <f>K52/L52</f>
        <v>12.736244500869908</v>
      </c>
    </row>
    <row r="53" spans="1:14" s="107" customFormat="1" x14ac:dyDescent="0.25">
      <c r="A53" s="105" t="s">
        <v>22</v>
      </c>
      <c r="B53" s="106" t="s">
        <v>92</v>
      </c>
      <c r="C53" s="175">
        <f>'Allegany Roll Up'!D15</f>
        <v>98782</v>
      </c>
      <c r="D53" s="175">
        <f>'Allegany Roll Up'!D21</f>
        <v>38006</v>
      </c>
      <c r="E53" s="175">
        <f>'Allegany Roll Up'!D29</f>
        <v>18886</v>
      </c>
      <c r="F53" s="176">
        <f>'Allegany Roll Up'!D53</f>
        <v>291684.7</v>
      </c>
      <c r="G53" s="176">
        <f>'Allegany Roll Up'!D68</f>
        <v>44980</v>
      </c>
      <c r="H53" s="175">
        <f>'Allegany Roll Up'!D41</f>
        <v>11206</v>
      </c>
      <c r="I53" s="175">
        <f>'Allegany Roll Up'!D73</f>
        <v>60726</v>
      </c>
      <c r="J53" s="177">
        <f>'Allegany Roll Up'!D37</f>
        <v>4951</v>
      </c>
      <c r="K53" s="70">
        <f>SUM(Table2[[#This Row],[Residential]:[Energy Supply]])</f>
        <v>569221.69999999995</v>
      </c>
      <c r="L53" s="109">
        <f>IF(VLOOKUP('FIND YOUR GHG INVENTORY DATA'!B53,'2010 Census Population'!B:E,4,FALSE)="1",SUMIFS('2010 Census Population'!B:B,'2010 Census Population'!F:F,'FIND YOUR GHG INVENTORY DATA'!B53),VLOOKUP('FIND YOUR GHG INVENTORY DATA'!B53,'2010 Census Population'!B:F,5,FALSE))</f>
        <v>48946</v>
      </c>
      <c r="M53" s="104">
        <f t="shared" ref="M53:M57" si="0">K53/L53</f>
        <v>11.629585665835819</v>
      </c>
    </row>
    <row r="54" spans="1:14" x14ac:dyDescent="0.25">
      <c r="A54" s="69" t="s">
        <v>22</v>
      </c>
      <c r="B54" s="106" t="s">
        <v>93</v>
      </c>
      <c r="C54" s="71">
        <f>'Cattaraugus Roll Up'!D15</f>
        <v>181692</v>
      </c>
      <c r="D54" s="71">
        <f>'Cattaraugus Roll Up'!D21</f>
        <v>93301</v>
      </c>
      <c r="E54" s="71">
        <f>'Cattaraugus Roll Up'!D29</f>
        <v>0</v>
      </c>
      <c r="F54" s="71">
        <f>'Cattaraugus Roll Up'!D53</f>
        <v>488446.5</v>
      </c>
      <c r="G54" s="71">
        <f>'Cattaraugus Roll Up'!D68</f>
        <v>74812</v>
      </c>
      <c r="H54" s="71">
        <f>'Cattaraugus Roll Up'!D41</f>
        <v>18389</v>
      </c>
      <c r="I54" s="71">
        <f>'Cattaraugus Roll Up'!D73</f>
        <v>81027</v>
      </c>
      <c r="J54" s="71">
        <f>'Cattaraugus Roll Up'!D37</f>
        <v>9450</v>
      </c>
      <c r="K54" s="70">
        <f>SUM(Table2[[#This Row],[Residential]:[Energy Supply]])</f>
        <v>947117.5</v>
      </c>
      <c r="L54" s="109">
        <f>IF(VLOOKUP('FIND YOUR GHG INVENTORY DATA'!B54,'2010 Census Population'!B:E,4,FALSE)="1",SUMIFS('2010 Census Population'!B:B,'2010 Census Population'!F:F,'FIND YOUR GHG INVENTORY DATA'!B54),VLOOKUP('FIND YOUR GHG INVENTORY DATA'!B54,'2010 Census Population'!B:F,5,FALSE))</f>
        <v>80317</v>
      </c>
      <c r="M54" s="72">
        <f t="shared" ref="M54" si="1">K54/L54</f>
        <v>11.792241991110226</v>
      </c>
    </row>
    <row r="55" spans="1:14" x14ac:dyDescent="0.25">
      <c r="A55" s="69" t="s">
        <v>22</v>
      </c>
      <c r="B55" s="106" t="s">
        <v>95</v>
      </c>
      <c r="C55" s="71">
        <f>'Chautauqua Roll Up'!D15</f>
        <v>309733</v>
      </c>
      <c r="D55" s="71">
        <f>'Chautauqua Roll Up'!D21</f>
        <v>160783</v>
      </c>
      <c r="E55" s="71">
        <f>'Chautauqua Roll Up'!D29</f>
        <v>35399</v>
      </c>
      <c r="F55" s="71">
        <f>'Chautauqua Roll Up'!D53</f>
        <v>837879.6</v>
      </c>
      <c r="G55" s="71">
        <f>'Chautauqua Roll Up'!D68</f>
        <v>129101</v>
      </c>
      <c r="H55" s="71">
        <f>'Chautauqua Roll Up'!D41</f>
        <v>30887</v>
      </c>
      <c r="I55" s="71">
        <f>'Chautauqua Roll Up'!D73</f>
        <v>105596</v>
      </c>
      <c r="J55" s="71">
        <f>'Chautauqua Roll Up'!D37</f>
        <v>18031</v>
      </c>
      <c r="K55" s="70">
        <f>SUM(Table2[[#This Row],[Residential]:[Energy Supply]])</f>
        <v>1627409.6</v>
      </c>
      <c r="L55" s="109">
        <f>IF(VLOOKUP('FIND YOUR GHG INVENTORY DATA'!B55,'2010 Census Population'!B:E,4,FALSE)="1",SUMIFS('2010 Census Population'!B:B,'2010 Census Population'!F:F,'FIND YOUR GHG INVENTORY DATA'!B55),VLOOKUP('FIND YOUR GHG INVENTORY DATA'!B55,'2010 Census Population'!B:F,5,FALSE))</f>
        <v>134905</v>
      </c>
      <c r="M55" s="72">
        <f t="shared" si="0"/>
        <v>12.063374967569771</v>
      </c>
    </row>
    <row r="56" spans="1:14" x14ac:dyDescent="0.25">
      <c r="A56" s="69" t="s">
        <v>22</v>
      </c>
      <c r="B56" s="106" t="s">
        <v>97</v>
      </c>
      <c r="C56" s="71">
        <f>'Erie Roll Up'!D15</f>
        <v>2403915</v>
      </c>
      <c r="D56" s="71">
        <f>'Erie Roll Up'!D21</f>
        <v>1804605</v>
      </c>
      <c r="E56" s="71">
        <f>'Erie Roll Up'!D29</f>
        <v>270667</v>
      </c>
      <c r="F56" s="71">
        <f>'Erie Roll Up'!D53</f>
        <v>4458317</v>
      </c>
      <c r="G56" s="71">
        <f>'Erie Roll Up'!D68</f>
        <v>899451</v>
      </c>
      <c r="H56" s="71">
        <f>'Erie Roll Up'!D41</f>
        <v>240945</v>
      </c>
      <c r="I56" s="71">
        <f>'Erie Roll Up'!D73</f>
        <v>76803</v>
      </c>
      <c r="J56" s="71">
        <f>'Erie Roll Up'!D37</f>
        <v>93337</v>
      </c>
      <c r="K56" s="70">
        <f>SUM(Table2[[#This Row],[Residential]:[Energy Supply]])</f>
        <v>10248040</v>
      </c>
      <c r="L56" s="109">
        <f>IF(VLOOKUP('FIND YOUR GHG INVENTORY DATA'!B56,'2010 Census Population'!B:E,4,FALSE)="1",SUMIFS('2010 Census Population'!B:B,'2010 Census Population'!F:F,'FIND YOUR GHG INVENTORY DATA'!B56),VLOOKUP('FIND YOUR GHG INVENTORY DATA'!B56,'2010 Census Population'!B:F,5,FALSE))</f>
        <v>919040</v>
      </c>
      <c r="M56" s="72">
        <f t="shared" si="0"/>
        <v>11.150809540389972</v>
      </c>
    </row>
    <row r="57" spans="1:14" x14ac:dyDescent="0.25">
      <c r="A57" s="69" t="s">
        <v>22</v>
      </c>
      <c r="B57" s="106" t="s">
        <v>98</v>
      </c>
      <c r="C57" s="71">
        <f>'Niagara Roll Up'!D15</f>
        <v>578291</v>
      </c>
      <c r="D57" s="71">
        <f>'Niagara Roll Up'!D21</f>
        <v>268245</v>
      </c>
      <c r="E57" s="71">
        <f>'Niagara Roll Up'!D29</f>
        <v>129998</v>
      </c>
      <c r="F57" s="71">
        <f>'Niagara Roll Up'!D53</f>
        <v>872298</v>
      </c>
      <c r="G57" s="114">
        <f>'Niagara Roll Up'!D68</f>
        <v>222700</v>
      </c>
      <c r="H57" s="71">
        <f>'Niagara Roll Up'!D41</f>
        <v>264596</v>
      </c>
      <c r="I57" s="71">
        <f>'Niagara Roll Up'!D73</f>
        <v>53721</v>
      </c>
      <c r="J57" s="71">
        <f>'Niagara Roll Up'!D37</f>
        <v>20367</v>
      </c>
      <c r="K57" s="70">
        <f>SUM(Table2[[#This Row],[Residential]:[Energy Supply]])</f>
        <v>2410216</v>
      </c>
      <c r="L57" s="109">
        <f>IF(VLOOKUP('FIND YOUR GHG INVENTORY DATA'!B57,'2010 Census Population'!B:E,4,FALSE)="1",SUMIFS('2010 Census Population'!B:B,'2010 Census Population'!F:F,'FIND YOUR GHG INVENTORY DATA'!B57),VLOOKUP('FIND YOUR GHG INVENTORY DATA'!B57,'2010 Census Population'!B:F,5,FALSE))</f>
        <v>216469</v>
      </c>
      <c r="M57" s="72">
        <f t="shared" si="0"/>
        <v>11.134231691373822</v>
      </c>
    </row>
  </sheetData>
  <mergeCells count="6">
    <mergeCell ref="B50:M50"/>
    <mergeCell ref="I2:M2"/>
    <mergeCell ref="I3:M3"/>
    <mergeCell ref="D6:G6"/>
    <mergeCell ref="B12:C12"/>
    <mergeCell ref="D29:G29"/>
  </mergeCells>
  <dataValidations count="1">
    <dataValidation allowBlank="1" showInputMessage="1" showErrorMessage="1" prompt="What is the name of your local government? " sqref="D6:G6 D29:G29"/>
  </dataValidations>
  <pageMargins left="0.7" right="0.7" top="0.75" bottom="0.75" header="0.3" footer="0.3"/>
  <pageSetup orientation="portrait" horizontalDpi="90" verticalDpi="90"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selection activeCell="B14" sqref="B14"/>
    </sheetView>
  </sheetViews>
  <sheetFormatPr defaultRowHeight="15" x14ac:dyDescent="0.25"/>
  <cols>
    <col min="1" max="1" width="21.28515625" customWidth="1"/>
    <col min="2" max="2" width="20" customWidth="1"/>
    <col min="3" max="3" width="18.42578125" bestFit="1" customWidth="1"/>
    <col min="4" max="5" width="21.28515625" customWidth="1"/>
  </cols>
  <sheetData>
    <row r="1" spans="1:7" x14ac:dyDescent="0.25">
      <c r="A1" s="149" t="s">
        <v>335</v>
      </c>
      <c r="B1" s="149"/>
      <c r="C1" s="149"/>
      <c r="D1" s="149"/>
      <c r="E1" s="149"/>
      <c r="F1" s="150"/>
      <c r="G1" s="150"/>
    </row>
    <row r="2" spans="1:7" x14ac:dyDescent="0.25">
      <c r="A2" s="149"/>
      <c r="B2" s="149"/>
      <c r="C2" s="149"/>
      <c r="D2" s="149"/>
      <c r="E2" s="149"/>
      <c r="F2" s="151"/>
      <c r="G2" s="151"/>
    </row>
    <row r="3" spans="1:7" ht="45.75" x14ac:dyDescent="0.25">
      <c r="A3" s="152"/>
      <c r="B3" s="153" t="s">
        <v>336</v>
      </c>
      <c r="C3" s="153" t="s">
        <v>337</v>
      </c>
      <c r="D3" s="153" t="s">
        <v>338</v>
      </c>
      <c r="E3" s="153" t="s">
        <v>339</v>
      </c>
    </row>
    <row r="4" spans="1:7" x14ac:dyDescent="0.25">
      <c r="A4" s="154" t="s">
        <v>340</v>
      </c>
      <c r="B4" s="155"/>
      <c r="C4" s="155"/>
      <c r="D4" s="155"/>
      <c r="E4" s="155"/>
    </row>
    <row r="5" spans="1:7" x14ac:dyDescent="0.25">
      <c r="A5" s="156" t="s">
        <v>326</v>
      </c>
      <c r="B5" s="157">
        <f>SUM(B6:B10)</f>
        <v>1671114</v>
      </c>
      <c r="C5" s="157">
        <f>SUM(C6:C10)</f>
        <v>6762.7644020400003</v>
      </c>
      <c r="D5" s="157">
        <f t="shared" ref="D5:E5" si="0">SUM(D6:D10)</f>
        <v>83393277.165670559</v>
      </c>
      <c r="E5" s="157">
        <f t="shared" si="0"/>
        <v>306053327.19801098</v>
      </c>
    </row>
    <row r="6" spans="1:7" x14ac:dyDescent="0.25">
      <c r="A6" s="158" t="s">
        <v>341</v>
      </c>
      <c r="B6" s="159">
        <v>426702</v>
      </c>
      <c r="C6" s="159">
        <v>1726.8032557200002</v>
      </c>
      <c r="D6" s="159">
        <v>20949497.623224724</v>
      </c>
      <c r="E6" s="159">
        <v>76884656.277234733</v>
      </c>
    </row>
    <row r="7" spans="1:7" x14ac:dyDescent="0.25">
      <c r="A7" s="158" t="s">
        <v>342</v>
      </c>
      <c r="B7" s="159">
        <v>586287</v>
      </c>
      <c r="C7" s="159">
        <v>2372.6214088199999</v>
      </c>
      <c r="D7" s="159">
        <v>29923557.173060849</v>
      </c>
      <c r="E7" s="159">
        <v>109819454.82513331</v>
      </c>
    </row>
    <row r="8" spans="1:7" x14ac:dyDescent="0.25">
      <c r="A8" s="158" t="s">
        <v>343</v>
      </c>
      <c r="B8" s="159">
        <v>372835</v>
      </c>
      <c r="C8" s="159">
        <v>1508.8110481000001</v>
      </c>
      <c r="D8" s="159">
        <v>19190218.309716593</v>
      </c>
      <c r="E8" s="159">
        <v>70428101.196659893</v>
      </c>
    </row>
    <row r="9" spans="1:7" x14ac:dyDescent="0.25">
      <c r="A9" s="158" t="s">
        <v>344</v>
      </c>
      <c r="B9" s="159">
        <v>199265</v>
      </c>
      <c r="C9" s="159">
        <v>806.39755790000004</v>
      </c>
      <c r="D9" s="159">
        <v>9683551.5995115973</v>
      </c>
      <c r="E9" s="159">
        <v>35538634.370207563</v>
      </c>
    </row>
    <row r="10" spans="1:7" x14ac:dyDescent="0.25">
      <c r="A10" s="158" t="s">
        <v>345</v>
      </c>
      <c r="B10" s="159">
        <v>86025</v>
      </c>
      <c r="C10" s="159">
        <v>348.13113150000004</v>
      </c>
      <c r="D10" s="159">
        <v>3646452.4601568016</v>
      </c>
      <c r="E10" s="159">
        <v>13382480.528775461</v>
      </c>
    </row>
    <row r="11" spans="1:7" x14ac:dyDescent="0.25">
      <c r="A11" t="s">
        <v>346</v>
      </c>
    </row>
    <row r="12" spans="1:7" x14ac:dyDescent="0.25">
      <c r="A12" t="s">
        <v>347</v>
      </c>
    </row>
    <row r="13" spans="1:7" x14ac:dyDescent="0.25">
      <c r="A13" t="s">
        <v>348</v>
      </c>
    </row>
    <row r="16" spans="1:7" x14ac:dyDescent="0.25">
      <c r="A16" s="149" t="s">
        <v>349</v>
      </c>
      <c r="B16" s="149"/>
      <c r="C16" s="149"/>
      <c r="D16" s="149"/>
      <c r="E16" s="149"/>
      <c r="F16" s="150"/>
      <c r="G16" s="150"/>
    </row>
    <row r="17" spans="1:7" x14ac:dyDescent="0.25">
      <c r="A17" s="149"/>
      <c r="B17" s="149"/>
      <c r="C17" s="149"/>
      <c r="D17" s="149"/>
      <c r="E17" s="149"/>
      <c r="F17" s="151"/>
      <c r="G17" s="151"/>
    </row>
    <row r="18" spans="1:7" ht="45.75" x14ac:dyDescent="0.25">
      <c r="A18" s="152"/>
      <c r="B18" s="160" t="s">
        <v>350</v>
      </c>
      <c r="C18" s="160" t="s">
        <v>351</v>
      </c>
      <c r="D18" s="153" t="s">
        <v>352</v>
      </c>
      <c r="E18" s="153" t="s">
        <v>339</v>
      </c>
    </row>
    <row r="19" spans="1:7" x14ac:dyDescent="0.25">
      <c r="A19" s="154" t="s">
        <v>340</v>
      </c>
      <c r="B19" s="155"/>
      <c r="C19" s="155"/>
      <c r="D19" s="155"/>
      <c r="E19" s="155"/>
    </row>
    <row r="20" spans="1:7" x14ac:dyDescent="0.25">
      <c r="A20" s="156" t="s">
        <v>326</v>
      </c>
      <c r="B20" s="157">
        <f>SUM(B21:B25)</f>
        <v>1209.98</v>
      </c>
      <c r="C20" s="161" t="s">
        <v>353</v>
      </c>
      <c r="D20" s="157">
        <f>SUM(D21:D25)</f>
        <v>80249.38142825602</v>
      </c>
      <c r="E20" s="157">
        <f t="shared" ref="E20" si="1">SUM(E21:E25)</f>
        <v>294515.22984169953</v>
      </c>
    </row>
    <row r="21" spans="1:7" x14ac:dyDescent="0.25">
      <c r="A21" s="158" t="s">
        <v>341</v>
      </c>
      <c r="B21" s="159">
        <v>13.53</v>
      </c>
      <c r="C21" s="162">
        <v>0.33789200000000003</v>
      </c>
      <c r="D21" s="159">
        <v>1018.5700277280001</v>
      </c>
      <c r="E21" s="159">
        <v>3738.1520017617604</v>
      </c>
    </row>
    <row r="22" spans="1:7" x14ac:dyDescent="0.25">
      <c r="A22" s="158" t="s">
        <v>342</v>
      </c>
      <c r="B22" s="159">
        <v>55.77</v>
      </c>
      <c r="C22" s="162">
        <v>0.30588799999999999</v>
      </c>
      <c r="D22" s="159">
        <v>3800.8284737280001</v>
      </c>
      <c r="E22" s="159">
        <v>13949.04049858176</v>
      </c>
    </row>
    <row r="23" spans="1:7" x14ac:dyDescent="0.25">
      <c r="A23" s="158" t="s">
        <v>343</v>
      </c>
      <c r="B23" s="159">
        <v>115.67</v>
      </c>
      <c r="C23" s="162">
        <v>0.33200000000000002</v>
      </c>
      <c r="D23" s="159">
        <v>8556.0636320000012</v>
      </c>
      <c r="E23" s="159">
        <v>31400.753529440004</v>
      </c>
    </row>
    <row r="24" spans="1:7" x14ac:dyDescent="0.25">
      <c r="A24" s="158" t="s">
        <v>344</v>
      </c>
      <c r="B24" s="159">
        <v>820.28</v>
      </c>
      <c r="C24" s="162">
        <v>0.29930000000000001</v>
      </c>
      <c r="D24" s="159">
        <v>54699.584331200007</v>
      </c>
      <c r="E24" s="159">
        <v>200747.47449550402</v>
      </c>
    </row>
    <row r="25" spans="1:7" x14ac:dyDescent="0.25">
      <c r="A25" s="158" t="s">
        <v>345</v>
      </c>
      <c r="B25" s="159">
        <v>204.73</v>
      </c>
      <c r="C25" s="162">
        <v>0.26690000000000003</v>
      </c>
      <c r="D25" s="159">
        <v>12174.3349636</v>
      </c>
      <c r="E25" s="159">
        <v>44679.809316412</v>
      </c>
    </row>
    <row r="26" spans="1:7" x14ac:dyDescent="0.25">
      <c r="A26" t="s">
        <v>346</v>
      </c>
    </row>
    <row r="27" spans="1:7" x14ac:dyDescent="0.25">
      <c r="A27" s="163" t="s">
        <v>354</v>
      </c>
    </row>
    <row r="28" spans="1:7" x14ac:dyDescent="0.25">
      <c r="A28" s="163" t="s">
        <v>355</v>
      </c>
    </row>
    <row r="29" spans="1:7" x14ac:dyDescent="0.25">
      <c r="A29" t="s">
        <v>356</v>
      </c>
    </row>
    <row r="31" spans="1:7" ht="15.75" thickBot="1" x14ac:dyDescent="0.3"/>
    <row r="32" spans="1:7" x14ac:dyDescent="0.25">
      <c r="A32" s="164" t="s">
        <v>357</v>
      </c>
      <c r="B32" s="165"/>
      <c r="C32" s="165"/>
      <c r="D32" s="165"/>
      <c r="E32" s="165"/>
      <c r="F32" s="166"/>
    </row>
    <row r="33" spans="1:6" x14ac:dyDescent="0.25">
      <c r="A33" s="167" t="s">
        <v>358</v>
      </c>
      <c r="B33" s="168"/>
      <c r="C33" s="168"/>
      <c r="D33" s="168"/>
      <c r="E33" s="168"/>
      <c r="F33" s="169"/>
    </row>
    <row r="34" spans="1:6" x14ac:dyDescent="0.25">
      <c r="A34" s="170" t="s">
        <v>359</v>
      </c>
      <c r="B34" s="168"/>
      <c r="C34" s="168"/>
      <c r="D34" s="168"/>
      <c r="E34" s="168"/>
      <c r="F34" s="169"/>
    </row>
    <row r="35" spans="1:6" x14ac:dyDescent="0.25">
      <c r="A35" s="171" t="s">
        <v>360</v>
      </c>
      <c r="B35" s="168"/>
      <c r="C35" s="168"/>
      <c r="D35" s="168"/>
      <c r="E35" s="168"/>
      <c r="F35" s="169"/>
    </row>
    <row r="36" spans="1:6" ht="15.75" thickBot="1" x14ac:dyDescent="0.3">
      <c r="A36" s="172">
        <v>41172</v>
      </c>
      <c r="B36" s="173"/>
      <c r="C36" s="173"/>
      <c r="D36" s="173"/>
      <c r="E36" s="173"/>
      <c r="F36"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O20"/>
  <sheetViews>
    <sheetView workbookViewId="0">
      <selection activeCell="M20" sqref="M20"/>
    </sheetView>
  </sheetViews>
  <sheetFormatPr defaultRowHeight="15" x14ac:dyDescent="0.25"/>
  <cols>
    <col min="11" max="11" width="58.42578125" customWidth="1"/>
    <col min="12" max="12" width="43.85546875" customWidth="1"/>
    <col min="14" max="14" width="14.85546875" customWidth="1"/>
    <col min="15" max="15" width="36.5703125" bestFit="1" customWidth="1"/>
  </cols>
  <sheetData>
    <row r="8" spans="2:15" ht="15.75" thickBot="1" x14ac:dyDescent="0.3">
      <c r="B8" t="s">
        <v>79</v>
      </c>
      <c r="D8" s="115" t="s">
        <v>78</v>
      </c>
    </row>
    <row r="9" spans="2:15" ht="24.75" thickTop="1" thickBot="1" x14ac:dyDescent="0.3">
      <c r="K9" s="73" t="s">
        <v>23</v>
      </c>
      <c r="L9" s="73" t="s">
        <v>24</v>
      </c>
      <c r="N9" s="73" t="s">
        <v>83</v>
      </c>
      <c r="O9" s="73" t="s">
        <v>24</v>
      </c>
    </row>
    <row r="10" spans="2:15" ht="16.5" thickTop="1" thickBot="1" x14ac:dyDescent="0.3">
      <c r="K10" s="187" t="s">
        <v>25</v>
      </c>
      <c r="L10" s="188" t="s">
        <v>26</v>
      </c>
      <c r="N10" s="185" t="s">
        <v>72</v>
      </c>
      <c r="O10" s="188" t="s">
        <v>84</v>
      </c>
    </row>
    <row r="11" spans="2:15" ht="16.5" thickTop="1" thickBot="1" x14ac:dyDescent="0.3">
      <c r="K11" s="186"/>
      <c r="L11" s="188"/>
      <c r="N11" s="186"/>
      <c r="O11" s="188"/>
    </row>
    <row r="12" spans="2:15" ht="55.5" customHeight="1" thickTop="1" thickBot="1" x14ac:dyDescent="0.3">
      <c r="K12" s="186"/>
      <c r="L12" s="188"/>
      <c r="N12" s="186"/>
      <c r="O12" s="188"/>
    </row>
    <row r="13" spans="2:15" ht="12" customHeight="1" thickTop="1" thickBot="1" x14ac:dyDescent="0.3">
      <c r="K13" s="186"/>
      <c r="L13" s="188"/>
      <c r="N13" s="186"/>
      <c r="O13" s="188"/>
    </row>
    <row r="14" spans="2:15" ht="81.75" customHeight="1" thickTop="1" thickBot="1" x14ac:dyDescent="0.3">
      <c r="K14" s="74" t="s">
        <v>27</v>
      </c>
      <c r="L14" s="75" t="s">
        <v>28</v>
      </c>
      <c r="N14" s="76" t="s">
        <v>73</v>
      </c>
      <c r="O14" s="112" t="s">
        <v>86</v>
      </c>
    </row>
    <row r="15" spans="2:15" ht="96" customHeight="1" thickTop="1" thickBot="1" x14ac:dyDescent="0.3">
      <c r="K15" s="76" t="s">
        <v>29</v>
      </c>
      <c r="L15" s="75" t="s">
        <v>30</v>
      </c>
      <c r="N15" s="76" t="s">
        <v>74</v>
      </c>
      <c r="O15" s="112" t="s">
        <v>85</v>
      </c>
    </row>
    <row r="16" spans="2:15" ht="141" customHeight="1" thickTop="1" thickBot="1" x14ac:dyDescent="0.3">
      <c r="K16" s="76" t="s">
        <v>31</v>
      </c>
      <c r="L16" s="75" t="s">
        <v>32</v>
      </c>
      <c r="O16" s="189" t="s">
        <v>80</v>
      </c>
    </row>
    <row r="17" spans="11:15" ht="89.25" customHeight="1" thickTop="1" thickBot="1" x14ac:dyDescent="0.3">
      <c r="K17" s="76" t="s">
        <v>11</v>
      </c>
      <c r="L17" s="75" t="s">
        <v>33</v>
      </c>
      <c r="O17" s="190"/>
    </row>
    <row r="18" spans="11:15" ht="141" customHeight="1" thickTop="1" thickBot="1" x14ac:dyDescent="0.3">
      <c r="K18" s="76" t="s">
        <v>12</v>
      </c>
      <c r="L18" s="75" t="s">
        <v>34</v>
      </c>
      <c r="O18" s="190"/>
    </row>
    <row r="19" spans="11:15" ht="180.75" thickTop="1" x14ac:dyDescent="0.25">
      <c r="O19" s="116" t="s">
        <v>81</v>
      </c>
    </row>
    <row r="20" spans="11:15" ht="375" x14ac:dyDescent="0.25">
      <c r="O20" s="116" t="s">
        <v>82</v>
      </c>
    </row>
  </sheetData>
  <mergeCells count="5">
    <mergeCell ref="N10:N13"/>
    <mergeCell ref="K10:K13"/>
    <mergeCell ref="L10:L13"/>
    <mergeCell ref="O10:O13"/>
    <mergeCell ref="O16:O18"/>
  </mergeCells>
  <hyperlinks>
    <hyperlink ref="D8"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10"/>
  <sheetViews>
    <sheetView topLeftCell="B1" workbookViewId="0">
      <selection activeCell="B3" sqref="B3"/>
    </sheetView>
  </sheetViews>
  <sheetFormatPr defaultRowHeight="15" x14ac:dyDescent="0.25"/>
  <cols>
    <col min="1" max="1" width="12.7109375" style="124" bestFit="1" customWidth="1"/>
    <col min="2" max="2" width="27.5703125" style="124" customWidth="1"/>
    <col min="3" max="3" width="19.42578125" style="125" bestFit="1" customWidth="1"/>
    <col min="4" max="4" width="20.140625" style="125" customWidth="1"/>
    <col min="5" max="5" width="28.5703125" style="125" bestFit="1" customWidth="1"/>
    <col min="6" max="6" width="10.7109375" style="125" customWidth="1"/>
    <col min="7" max="244" width="9.140625" style="120"/>
    <col min="245" max="245" width="6.7109375" style="120" customWidth="1"/>
    <col min="246" max="246" width="26.85546875" style="120" customWidth="1"/>
    <col min="247" max="247" width="0.7109375" style="120" customWidth="1"/>
    <col min="248" max="248" width="1" style="120" customWidth="1"/>
    <col min="249" max="249" width="6.7109375" style="120" customWidth="1"/>
    <col min="250" max="250" width="3.7109375" style="120" customWidth="1"/>
    <col min="251" max="256" width="11.42578125" style="120" customWidth="1"/>
    <col min="257" max="500" width="9.140625" style="120"/>
    <col min="501" max="501" width="6.7109375" style="120" customWidth="1"/>
    <col min="502" max="502" width="26.85546875" style="120" customWidth="1"/>
    <col min="503" max="503" width="0.7109375" style="120" customWidth="1"/>
    <col min="504" max="504" width="1" style="120" customWidth="1"/>
    <col min="505" max="505" width="6.7109375" style="120" customWidth="1"/>
    <col min="506" max="506" width="3.7109375" style="120" customWidth="1"/>
    <col min="507" max="512" width="11.42578125" style="120" customWidth="1"/>
    <col min="513" max="756" width="9.140625" style="120"/>
    <col min="757" max="757" width="6.7109375" style="120" customWidth="1"/>
    <col min="758" max="758" width="26.85546875" style="120" customWidth="1"/>
    <col min="759" max="759" width="0.7109375" style="120" customWidth="1"/>
    <col min="760" max="760" width="1" style="120" customWidth="1"/>
    <col min="761" max="761" width="6.7109375" style="120" customWidth="1"/>
    <col min="762" max="762" width="3.7109375" style="120" customWidth="1"/>
    <col min="763" max="768" width="11.42578125" style="120" customWidth="1"/>
    <col min="769" max="1012" width="9.140625" style="120"/>
    <col min="1013" max="1013" width="6.7109375" style="120" customWidth="1"/>
    <col min="1014" max="1014" width="26.85546875" style="120" customWidth="1"/>
    <col min="1015" max="1015" width="0.7109375" style="120" customWidth="1"/>
    <col min="1016" max="1016" width="1" style="120" customWidth="1"/>
    <col min="1017" max="1017" width="6.7109375" style="120" customWidth="1"/>
    <col min="1018" max="1018" width="3.7109375" style="120" customWidth="1"/>
    <col min="1019" max="1024" width="11.42578125" style="120" customWidth="1"/>
    <col min="1025" max="1268" width="9.140625" style="120"/>
    <col min="1269" max="1269" width="6.7109375" style="120" customWidth="1"/>
    <col min="1270" max="1270" width="26.85546875" style="120" customWidth="1"/>
    <col min="1271" max="1271" width="0.7109375" style="120" customWidth="1"/>
    <col min="1272" max="1272" width="1" style="120" customWidth="1"/>
    <col min="1273" max="1273" width="6.7109375" style="120" customWidth="1"/>
    <col min="1274" max="1274" width="3.7109375" style="120" customWidth="1"/>
    <col min="1275" max="1280" width="11.42578125" style="120" customWidth="1"/>
    <col min="1281" max="1524" width="9.140625" style="120"/>
    <col min="1525" max="1525" width="6.7109375" style="120" customWidth="1"/>
    <col min="1526" max="1526" width="26.85546875" style="120" customWidth="1"/>
    <col min="1527" max="1527" width="0.7109375" style="120" customWidth="1"/>
    <col min="1528" max="1528" width="1" style="120" customWidth="1"/>
    <col min="1529" max="1529" width="6.7109375" style="120" customWidth="1"/>
    <col min="1530" max="1530" width="3.7109375" style="120" customWidth="1"/>
    <col min="1531" max="1536" width="11.42578125" style="120" customWidth="1"/>
    <col min="1537" max="1780" width="9.140625" style="120"/>
    <col min="1781" max="1781" width="6.7109375" style="120" customWidth="1"/>
    <col min="1782" max="1782" width="26.85546875" style="120" customWidth="1"/>
    <col min="1783" max="1783" width="0.7109375" style="120" customWidth="1"/>
    <col min="1784" max="1784" width="1" style="120" customWidth="1"/>
    <col min="1785" max="1785" width="6.7109375" style="120" customWidth="1"/>
    <col min="1786" max="1786" width="3.7109375" style="120" customWidth="1"/>
    <col min="1787" max="1792" width="11.42578125" style="120" customWidth="1"/>
    <col min="1793" max="2036" width="9.140625" style="120"/>
    <col min="2037" max="2037" width="6.7109375" style="120" customWidth="1"/>
    <col min="2038" max="2038" width="26.85546875" style="120" customWidth="1"/>
    <col min="2039" max="2039" width="0.7109375" style="120" customWidth="1"/>
    <col min="2040" max="2040" width="1" style="120" customWidth="1"/>
    <col min="2041" max="2041" width="6.7109375" style="120" customWidth="1"/>
    <col min="2042" max="2042" width="3.7109375" style="120" customWidth="1"/>
    <col min="2043" max="2048" width="11.42578125" style="120" customWidth="1"/>
    <col min="2049" max="2292" width="9.140625" style="120"/>
    <col min="2293" max="2293" width="6.7109375" style="120" customWidth="1"/>
    <col min="2294" max="2294" width="26.85546875" style="120" customWidth="1"/>
    <col min="2295" max="2295" width="0.7109375" style="120" customWidth="1"/>
    <col min="2296" max="2296" width="1" style="120" customWidth="1"/>
    <col min="2297" max="2297" width="6.7109375" style="120" customWidth="1"/>
    <col min="2298" max="2298" width="3.7109375" style="120" customWidth="1"/>
    <col min="2299" max="2304" width="11.42578125" style="120" customWidth="1"/>
    <col min="2305" max="2548" width="9.140625" style="120"/>
    <col min="2549" max="2549" width="6.7109375" style="120" customWidth="1"/>
    <col min="2550" max="2550" width="26.85546875" style="120" customWidth="1"/>
    <col min="2551" max="2551" width="0.7109375" style="120" customWidth="1"/>
    <col min="2552" max="2552" width="1" style="120" customWidth="1"/>
    <col min="2553" max="2553" width="6.7109375" style="120" customWidth="1"/>
    <col min="2554" max="2554" width="3.7109375" style="120" customWidth="1"/>
    <col min="2555" max="2560" width="11.42578125" style="120" customWidth="1"/>
    <col min="2561" max="2804" width="9.140625" style="120"/>
    <col min="2805" max="2805" width="6.7109375" style="120" customWidth="1"/>
    <col min="2806" max="2806" width="26.85546875" style="120" customWidth="1"/>
    <col min="2807" max="2807" width="0.7109375" style="120" customWidth="1"/>
    <col min="2808" max="2808" width="1" style="120" customWidth="1"/>
    <col min="2809" max="2809" width="6.7109375" style="120" customWidth="1"/>
    <col min="2810" max="2810" width="3.7109375" style="120" customWidth="1"/>
    <col min="2811" max="2816" width="11.42578125" style="120" customWidth="1"/>
    <col min="2817" max="3060" width="9.140625" style="120"/>
    <col min="3061" max="3061" width="6.7109375" style="120" customWidth="1"/>
    <col min="3062" max="3062" width="26.85546875" style="120" customWidth="1"/>
    <col min="3063" max="3063" width="0.7109375" style="120" customWidth="1"/>
    <col min="3064" max="3064" width="1" style="120" customWidth="1"/>
    <col min="3065" max="3065" width="6.7109375" style="120" customWidth="1"/>
    <col min="3066" max="3066" width="3.7109375" style="120" customWidth="1"/>
    <col min="3067" max="3072" width="11.42578125" style="120" customWidth="1"/>
    <col min="3073" max="3316" width="9.140625" style="120"/>
    <col min="3317" max="3317" width="6.7109375" style="120" customWidth="1"/>
    <col min="3318" max="3318" width="26.85546875" style="120" customWidth="1"/>
    <col min="3319" max="3319" width="0.7109375" style="120" customWidth="1"/>
    <col min="3320" max="3320" width="1" style="120" customWidth="1"/>
    <col min="3321" max="3321" width="6.7109375" style="120" customWidth="1"/>
    <col min="3322" max="3322" width="3.7109375" style="120" customWidth="1"/>
    <col min="3323" max="3328" width="11.42578125" style="120" customWidth="1"/>
    <col min="3329" max="3572" width="9.140625" style="120"/>
    <col min="3573" max="3573" width="6.7109375" style="120" customWidth="1"/>
    <col min="3574" max="3574" width="26.85546875" style="120" customWidth="1"/>
    <col min="3575" max="3575" width="0.7109375" style="120" customWidth="1"/>
    <col min="3576" max="3576" width="1" style="120" customWidth="1"/>
    <col min="3577" max="3577" width="6.7109375" style="120" customWidth="1"/>
    <col min="3578" max="3578" width="3.7109375" style="120" customWidth="1"/>
    <col min="3579" max="3584" width="11.42578125" style="120" customWidth="1"/>
    <col min="3585" max="3828" width="9.140625" style="120"/>
    <col min="3829" max="3829" width="6.7109375" style="120" customWidth="1"/>
    <col min="3830" max="3830" width="26.85546875" style="120" customWidth="1"/>
    <col min="3831" max="3831" width="0.7109375" style="120" customWidth="1"/>
    <col min="3832" max="3832" width="1" style="120" customWidth="1"/>
    <col min="3833" max="3833" width="6.7109375" style="120" customWidth="1"/>
    <col min="3834" max="3834" width="3.7109375" style="120" customWidth="1"/>
    <col min="3835" max="3840" width="11.42578125" style="120" customWidth="1"/>
    <col min="3841" max="4084" width="9.140625" style="120"/>
    <col min="4085" max="4085" width="6.7109375" style="120" customWidth="1"/>
    <col min="4086" max="4086" width="26.85546875" style="120" customWidth="1"/>
    <col min="4087" max="4087" width="0.7109375" style="120" customWidth="1"/>
    <col min="4088" max="4088" width="1" style="120" customWidth="1"/>
    <col min="4089" max="4089" width="6.7109375" style="120" customWidth="1"/>
    <col min="4090" max="4090" width="3.7109375" style="120" customWidth="1"/>
    <col min="4091" max="4096" width="11.42578125" style="120" customWidth="1"/>
    <col min="4097" max="4340" width="9.140625" style="120"/>
    <col min="4341" max="4341" width="6.7109375" style="120" customWidth="1"/>
    <col min="4342" max="4342" width="26.85546875" style="120" customWidth="1"/>
    <col min="4343" max="4343" width="0.7109375" style="120" customWidth="1"/>
    <col min="4344" max="4344" width="1" style="120" customWidth="1"/>
    <col min="4345" max="4345" width="6.7109375" style="120" customWidth="1"/>
    <col min="4346" max="4346" width="3.7109375" style="120" customWidth="1"/>
    <col min="4347" max="4352" width="11.42578125" style="120" customWidth="1"/>
    <col min="4353" max="4596" width="9.140625" style="120"/>
    <col min="4597" max="4597" width="6.7109375" style="120" customWidth="1"/>
    <col min="4598" max="4598" width="26.85546875" style="120" customWidth="1"/>
    <col min="4599" max="4599" width="0.7109375" style="120" customWidth="1"/>
    <col min="4600" max="4600" width="1" style="120" customWidth="1"/>
    <col min="4601" max="4601" width="6.7109375" style="120" customWidth="1"/>
    <col min="4602" max="4602" width="3.7109375" style="120" customWidth="1"/>
    <col min="4603" max="4608" width="11.42578125" style="120" customWidth="1"/>
    <col min="4609" max="4852" width="9.140625" style="120"/>
    <col min="4853" max="4853" width="6.7109375" style="120" customWidth="1"/>
    <col min="4854" max="4854" width="26.85546875" style="120" customWidth="1"/>
    <col min="4855" max="4855" width="0.7109375" style="120" customWidth="1"/>
    <col min="4856" max="4856" width="1" style="120" customWidth="1"/>
    <col min="4857" max="4857" width="6.7109375" style="120" customWidth="1"/>
    <col min="4858" max="4858" width="3.7109375" style="120" customWidth="1"/>
    <col min="4859" max="4864" width="11.42578125" style="120" customWidth="1"/>
    <col min="4865" max="5108" width="9.140625" style="120"/>
    <col min="5109" max="5109" width="6.7109375" style="120" customWidth="1"/>
    <col min="5110" max="5110" width="26.85546875" style="120" customWidth="1"/>
    <col min="5111" max="5111" width="0.7109375" style="120" customWidth="1"/>
    <col min="5112" max="5112" width="1" style="120" customWidth="1"/>
    <col min="5113" max="5113" width="6.7109375" style="120" customWidth="1"/>
    <col min="5114" max="5114" width="3.7109375" style="120" customWidth="1"/>
    <col min="5115" max="5120" width="11.42578125" style="120" customWidth="1"/>
    <col min="5121" max="5364" width="9.140625" style="120"/>
    <col min="5365" max="5365" width="6.7109375" style="120" customWidth="1"/>
    <col min="5366" max="5366" width="26.85546875" style="120" customWidth="1"/>
    <col min="5367" max="5367" width="0.7109375" style="120" customWidth="1"/>
    <col min="5368" max="5368" width="1" style="120" customWidth="1"/>
    <col min="5369" max="5369" width="6.7109375" style="120" customWidth="1"/>
    <col min="5370" max="5370" width="3.7109375" style="120" customWidth="1"/>
    <col min="5371" max="5376" width="11.42578125" style="120" customWidth="1"/>
    <col min="5377" max="5620" width="9.140625" style="120"/>
    <col min="5621" max="5621" width="6.7109375" style="120" customWidth="1"/>
    <col min="5622" max="5622" width="26.85546875" style="120" customWidth="1"/>
    <col min="5623" max="5623" width="0.7109375" style="120" customWidth="1"/>
    <col min="5624" max="5624" width="1" style="120" customWidth="1"/>
    <col min="5625" max="5625" width="6.7109375" style="120" customWidth="1"/>
    <col min="5626" max="5626" width="3.7109375" style="120" customWidth="1"/>
    <col min="5627" max="5632" width="11.42578125" style="120" customWidth="1"/>
    <col min="5633" max="5876" width="9.140625" style="120"/>
    <col min="5877" max="5877" width="6.7109375" style="120" customWidth="1"/>
    <col min="5878" max="5878" width="26.85546875" style="120" customWidth="1"/>
    <col min="5879" max="5879" width="0.7109375" style="120" customWidth="1"/>
    <col min="5880" max="5880" width="1" style="120" customWidth="1"/>
    <col min="5881" max="5881" width="6.7109375" style="120" customWidth="1"/>
    <col min="5882" max="5882" width="3.7109375" style="120" customWidth="1"/>
    <col min="5883" max="5888" width="11.42578125" style="120" customWidth="1"/>
    <col min="5889" max="6132" width="9.140625" style="120"/>
    <col min="6133" max="6133" width="6.7109375" style="120" customWidth="1"/>
    <col min="6134" max="6134" width="26.85546875" style="120" customWidth="1"/>
    <col min="6135" max="6135" width="0.7109375" style="120" customWidth="1"/>
    <col min="6136" max="6136" width="1" style="120" customWidth="1"/>
    <col min="6137" max="6137" width="6.7109375" style="120" customWidth="1"/>
    <col min="6138" max="6138" width="3.7109375" style="120" customWidth="1"/>
    <col min="6139" max="6144" width="11.42578125" style="120" customWidth="1"/>
    <col min="6145" max="6388" width="9.140625" style="120"/>
    <col min="6389" max="6389" width="6.7109375" style="120" customWidth="1"/>
    <col min="6390" max="6390" width="26.85546875" style="120" customWidth="1"/>
    <col min="6391" max="6391" width="0.7109375" style="120" customWidth="1"/>
    <col min="6392" max="6392" width="1" style="120" customWidth="1"/>
    <col min="6393" max="6393" width="6.7109375" style="120" customWidth="1"/>
    <col min="6394" max="6394" width="3.7109375" style="120" customWidth="1"/>
    <col min="6395" max="6400" width="11.42578125" style="120" customWidth="1"/>
    <col min="6401" max="6644" width="9.140625" style="120"/>
    <col min="6645" max="6645" width="6.7109375" style="120" customWidth="1"/>
    <col min="6646" max="6646" width="26.85546875" style="120" customWidth="1"/>
    <col min="6647" max="6647" width="0.7109375" style="120" customWidth="1"/>
    <col min="6648" max="6648" width="1" style="120" customWidth="1"/>
    <col min="6649" max="6649" width="6.7109375" style="120" customWidth="1"/>
    <col min="6650" max="6650" width="3.7109375" style="120" customWidth="1"/>
    <col min="6651" max="6656" width="11.42578125" style="120" customWidth="1"/>
    <col min="6657" max="6900" width="9.140625" style="120"/>
    <col min="6901" max="6901" width="6.7109375" style="120" customWidth="1"/>
    <col min="6902" max="6902" width="26.85546875" style="120" customWidth="1"/>
    <col min="6903" max="6903" width="0.7109375" style="120" customWidth="1"/>
    <col min="6904" max="6904" width="1" style="120" customWidth="1"/>
    <col min="6905" max="6905" width="6.7109375" style="120" customWidth="1"/>
    <col min="6906" max="6906" width="3.7109375" style="120" customWidth="1"/>
    <col min="6907" max="6912" width="11.42578125" style="120" customWidth="1"/>
    <col min="6913" max="7156" width="9.140625" style="120"/>
    <col min="7157" max="7157" width="6.7109375" style="120" customWidth="1"/>
    <col min="7158" max="7158" width="26.85546875" style="120" customWidth="1"/>
    <col min="7159" max="7159" width="0.7109375" style="120" customWidth="1"/>
    <col min="7160" max="7160" width="1" style="120" customWidth="1"/>
    <col min="7161" max="7161" width="6.7109375" style="120" customWidth="1"/>
    <col min="7162" max="7162" width="3.7109375" style="120" customWidth="1"/>
    <col min="7163" max="7168" width="11.42578125" style="120" customWidth="1"/>
    <col min="7169" max="7412" width="9.140625" style="120"/>
    <col min="7413" max="7413" width="6.7109375" style="120" customWidth="1"/>
    <col min="7414" max="7414" width="26.85546875" style="120" customWidth="1"/>
    <col min="7415" max="7415" width="0.7109375" style="120" customWidth="1"/>
    <col min="7416" max="7416" width="1" style="120" customWidth="1"/>
    <col min="7417" max="7417" width="6.7109375" style="120" customWidth="1"/>
    <col min="7418" max="7418" width="3.7109375" style="120" customWidth="1"/>
    <col min="7419" max="7424" width="11.42578125" style="120" customWidth="1"/>
    <col min="7425" max="7668" width="9.140625" style="120"/>
    <col min="7669" max="7669" width="6.7109375" style="120" customWidth="1"/>
    <col min="7670" max="7670" width="26.85546875" style="120" customWidth="1"/>
    <col min="7671" max="7671" width="0.7109375" style="120" customWidth="1"/>
    <col min="7672" max="7672" width="1" style="120" customWidth="1"/>
    <col min="7673" max="7673" width="6.7109375" style="120" customWidth="1"/>
    <col min="7674" max="7674" width="3.7109375" style="120" customWidth="1"/>
    <col min="7675" max="7680" width="11.42578125" style="120" customWidth="1"/>
    <col min="7681" max="7924" width="9.140625" style="120"/>
    <col min="7925" max="7925" width="6.7109375" style="120" customWidth="1"/>
    <col min="7926" max="7926" width="26.85546875" style="120" customWidth="1"/>
    <col min="7927" max="7927" width="0.7109375" style="120" customWidth="1"/>
    <col min="7928" max="7928" width="1" style="120" customWidth="1"/>
    <col min="7929" max="7929" width="6.7109375" style="120" customWidth="1"/>
    <col min="7930" max="7930" width="3.7109375" style="120" customWidth="1"/>
    <col min="7931" max="7936" width="11.42578125" style="120" customWidth="1"/>
    <col min="7937" max="8180" width="9.140625" style="120"/>
    <col min="8181" max="8181" width="6.7109375" style="120" customWidth="1"/>
    <col min="8182" max="8182" width="26.85546875" style="120" customWidth="1"/>
    <col min="8183" max="8183" width="0.7109375" style="120" customWidth="1"/>
    <col min="8184" max="8184" width="1" style="120" customWidth="1"/>
    <col min="8185" max="8185" width="6.7109375" style="120" customWidth="1"/>
    <col min="8186" max="8186" width="3.7109375" style="120" customWidth="1"/>
    <col min="8187" max="8192" width="11.42578125" style="120" customWidth="1"/>
    <col min="8193" max="8436" width="9.140625" style="120"/>
    <col min="8437" max="8437" width="6.7109375" style="120" customWidth="1"/>
    <col min="8438" max="8438" width="26.85546875" style="120" customWidth="1"/>
    <col min="8439" max="8439" width="0.7109375" style="120" customWidth="1"/>
    <col min="8440" max="8440" width="1" style="120" customWidth="1"/>
    <col min="8441" max="8441" width="6.7109375" style="120" customWidth="1"/>
    <col min="8442" max="8442" width="3.7109375" style="120" customWidth="1"/>
    <col min="8443" max="8448" width="11.42578125" style="120" customWidth="1"/>
    <col min="8449" max="8692" width="9.140625" style="120"/>
    <col min="8693" max="8693" width="6.7109375" style="120" customWidth="1"/>
    <col min="8694" max="8694" width="26.85546875" style="120" customWidth="1"/>
    <col min="8695" max="8695" width="0.7109375" style="120" customWidth="1"/>
    <col min="8696" max="8696" width="1" style="120" customWidth="1"/>
    <col min="8697" max="8697" width="6.7109375" style="120" customWidth="1"/>
    <col min="8698" max="8698" width="3.7109375" style="120" customWidth="1"/>
    <col min="8699" max="8704" width="11.42578125" style="120" customWidth="1"/>
    <col min="8705" max="8948" width="9.140625" style="120"/>
    <col min="8949" max="8949" width="6.7109375" style="120" customWidth="1"/>
    <col min="8950" max="8950" width="26.85546875" style="120" customWidth="1"/>
    <col min="8951" max="8951" width="0.7109375" style="120" customWidth="1"/>
    <col min="8952" max="8952" width="1" style="120" customWidth="1"/>
    <col min="8953" max="8953" width="6.7109375" style="120" customWidth="1"/>
    <col min="8954" max="8954" width="3.7109375" style="120" customWidth="1"/>
    <col min="8955" max="8960" width="11.42578125" style="120" customWidth="1"/>
    <col min="8961" max="9204" width="9.140625" style="120"/>
    <col min="9205" max="9205" width="6.7109375" style="120" customWidth="1"/>
    <col min="9206" max="9206" width="26.85546875" style="120" customWidth="1"/>
    <col min="9207" max="9207" width="0.7109375" style="120" customWidth="1"/>
    <col min="9208" max="9208" width="1" style="120" customWidth="1"/>
    <col min="9209" max="9209" width="6.7109375" style="120" customWidth="1"/>
    <col min="9210" max="9210" width="3.7109375" style="120" customWidth="1"/>
    <col min="9211" max="9216" width="11.42578125" style="120" customWidth="1"/>
    <col min="9217" max="9460" width="9.140625" style="120"/>
    <col min="9461" max="9461" width="6.7109375" style="120" customWidth="1"/>
    <col min="9462" max="9462" width="26.85546875" style="120" customWidth="1"/>
    <col min="9463" max="9463" width="0.7109375" style="120" customWidth="1"/>
    <col min="9464" max="9464" width="1" style="120" customWidth="1"/>
    <col min="9465" max="9465" width="6.7109375" style="120" customWidth="1"/>
    <col min="9466" max="9466" width="3.7109375" style="120" customWidth="1"/>
    <col min="9467" max="9472" width="11.42578125" style="120" customWidth="1"/>
    <col min="9473" max="9716" width="9.140625" style="120"/>
    <col min="9717" max="9717" width="6.7109375" style="120" customWidth="1"/>
    <col min="9718" max="9718" width="26.85546875" style="120" customWidth="1"/>
    <col min="9719" max="9719" width="0.7109375" style="120" customWidth="1"/>
    <col min="9720" max="9720" width="1" style="120" customWidth="1"/>
    <col min="9721" max="9721" width="6.7109375" style="120" customWidth="1"/>
    <col min="9722" max="9722" width="3.7109375" style="120" customWidth="1"/>
    <col min="9723" max="9728" width="11.42578125" style="120" customWidth="1"/>
    <col min="9729" max="9972" width="9.140625" style="120"/>
    <col min="9973" max="9973" width="6.7109375" style="120" customWidth="1"/>
    <col min="9974" max="9974" width="26.85546875" style="120" customWidth="1"/>
    <col min="9975" max="9975" width="0.7109375" style="120" customWidth="1"/>
    <col min="9976" max="9976" width="1" style="120" customWidth="1"/>
    <col min="9977" max="9977" width="6.7109375" style="120" customWidth="1"/>
    <col min="9978" max="9978" width="3.7109375" style="120" customWidth="1"/>
    <col min="9979" max="9984" width="11.42578125" style="120" customWidth="1"/>
    <col min="9985" max="10228" width="9.140625" style="120"/>
    <col min="10229" max="10229" width="6.7109375" style="120" customWidth="1"/>
    <col min="10230" max="10230" width="26.85546875" style="120" customWidth="1"/>
    <col min="10231" max="10231" width="0.7109375" style="120" customWidth="1"/>
    <col min="10232" max="10232" width="1" style="120" customWidth="1"/>
    <col min="10233" max="10233" width="6.7109375" style="120" customWidth="1"/>
    <col min="10234" max="10234" width="3.7109375" style="120" customWidth="1"/>
    <col min="10235" max="10240" width="11.42578125" style="120" customWidth="1"/>
    <col min="10241" max="10484" width="9.140625" style="120"/>
    <col min="10485" max="10485" width="6.7109375" style="120" customWidth="1"/>
    <col min="10486" max="10486" width="26.85546875" style="120" customWidth="1"/>
    <col min="10487" max="10487" width="0.7109375" style="120" customWidth="1"/>
    <col min="10488" max="10488" width="1" style="120" customWidth="1"/>
    <col min="10489" max="10489" width="6.7109375" style="120" customWidth="1"/>
    <col min="10490" max="10490" width="3.7109375" style="120" customWidth="1"/>
    <col min="10491" max="10496" width="11.42578125" style="120" customWidth="1"/>
    <col min="10497" max="10740" width="9.140625" style="120"/>
    <col min="10741" max="10741" width="6.7109375" style="120" customWidth="1"/>
    <col min="10742" max="10742" width="26.85546875" style="120" customWidth="1"/>
    <col min="10743" max="10743" width="0.7109375" style="120" customWidth="1"/>
    <col min="10744" max="10744" width="1" style="120" customWidth="1"/>
    <col min="10745" max="10745" width="6.7109375" style="120" customWidth="1"/>
    <col min="10746" max="10746" width="3.7109375" style="120" customWidth="1"/>
    <col min="10747" max="10752" width="11.42578125" style="120" customWidth="1"/>
    <col min="10753" max="10996" width="9.140625" style="120"/>
    <col min="10997" max="10997" width="6.7109375" style="120" customWidth="1"/>
    <col min="10998" max="10998" width="26.85546875" style="120" customWidth="1"/>
    <col min="10999" max="10999" width="0.7109375" style="120" customWidth="1"/>
    <col min="11000" max="11000" width="1" style="120" customWidth="1"/>
    <col min="11001" max="11001" width="6.7109375" style="120" customWidth="1"/>
    <col min="11002" max="11002" width="3.7109375" style="120" customWidth="1"/>
    <col min="11003" max="11008" width="11.42578125" style="120" customWidth="1"/>
    <col min="11009" max="11252" width="9.140625" style="120"/>
    <col min="11253" max="11253" width="6.7109375" style="120" customWidth="1"/>
    <col min="11254" max="11254" width="26.85546875" style="120" customWidth="1"/>
    <col min="11255" max="11255" width="0.7109375" style="120" customWidth="1"/>
    <col min="11256" max="11256" width="1" style="120" customWidth="1"/>
    <col min="11257" max="11257" width="6.7109375" style="120" customWidth="1"/>
    <col min="11258" max="11258" width="3.7109375" style="120" customWidth="1"/>
    <col min="11259" max="11264" width="11.42578125" style="120" customWidth="1"/>
    <col min="11265" max="11508" width="9.140625" style="120"/>
    <col min="11509" max="11509" width="6.7109375" style="120" customWidth="1"/>
    <col min="11510" max="11510" width="26.85546875" style="120" customWidth="1"/>
    <col min="11511" max="11511" width="0.7109375" style="120" customWidth="1"/>
    <col min="11512" max="11512" width="1" style="120" customWidth="1"/>
    <col min="11513" max="11513" width="6.7109375" style="120" customWidth="1"/>
    <col min="11514" max="11514" width="3.7109375" style="120" customWidth="1"/>
    <col min="11515" max="11520" width="11.42578125" style="120" customWidth="1"/>
    <col min="11521" max="11764" width="9.140625" style="120"/>
    <col min="11765" max="11765" width="6.7109375" style="120" customWidth="1"/>
    <col min="11766" max="11766" width="26.85546875" style="120" customWidth="1"/>
    <col min="11767" max="11767" width="0.7109375" style="120" customWidth="1"/>
    <col min="11768" max="11768" width="1" style="120" customWidth="1"/>
    <col min="11769" max="11769" width="6.7109375" style="120" customWidth="1"/>
    <col min="11770" max="11770" width="3.7109375" style="120" customWidth="1"/>
    <col min="11771" max="11776" width="11.42578125" style="120" customWidth="1"/>
    <col min="11777" max="12020" width="9.140625" style="120"/>
    <col min="12021" max="12021" width="6.7109375" style="120" customWidth="1"/>
    <col min="12022" max="12022" width="26.85546875" style="120" customWidth="1"/>
    <col min="12023" max="12023" width="0.7109375" style="120" customWidth="1"/>
    <col min="12024" max="12024" width="1" style="120" customWidth="1"/>
    <col min="12025" max="12025" width="6.7109375" style="120" customWidth="1"/>
    <col min="12026" max="12026" width="3.7109375" style="120" customWidth="1"/>
    <col min="12027" max="12032" width="11.42578125" style="120" customWidth="1"/>
    <col min="12033" max="12276" width="9.140625" style="120"/>
    <col min="12277" max="12277" width="6.7109375" style="120" customWidth="1"/>
    <col min="12278" max="12278" width="26.85546875" style="120" customWidth="1"/>
    <col min="12279" max="12279" width="0.7109375" style="120" customWidth="1"/>
    <col min="12280" max="12280" width="1" style="120" customWidth="1"/>
    <col min="12281" max="12281" width="6.7109375" style="120" customWidth="1"/>
    <col min="12282" max="12282" width="3.7109375" style="120" customWidth="1"/>
    <col min="12283" max="12288" width="11.42578125" style="120" customWidth="1"/>
    <col min="12289" max="12532" width="9.140625" style="120"/>
    <col min="12533" max="12533" width="6.7109375" style="120" customWidth="1"/>
    <col min="12534" max="12534" width="26.85546875" style="120" customWidth="1"/>
    <col min="12535" max="12535" width="0.7109375" style="120" customWidth="1"/>
    <col min="12536" max="12536" width="1" style="120" customWidth="1"/>
    <col min="12537" max="12537" width="6.7109375" style="120" customWidth="1"/>
    <col min="12538" max="12538" width="3.7109375" style="120" customWidth="1"/>
    <col min="12539" max="12544" width="11.42578125" style="120" customWidth="1"/>
    <col min="12545" max="12788" width="9.140625" style="120"/>
    <col min="12789" max="12789" width="6.7109375" style="120" customWidth="1"/>
    <col min="12790" max="12790" width="26.85546875" style="120" customWidth="1"/>
    <col min="12791" max="12791" width="0.7109375" style="120" customWidth="1"/>
    <col min="12792" max="12792" width="1" style="120" customWidth="1"/>
    <col min="12793" max="12793" width="6.7109375" style="120" customWidth="1"/>
    <col min="12794" max="12794" width="3.7109375" style="120" customWidth="1"/>
    <col min="12795" max="12800" width="11.42578125" style="120" customWidth="1"/>
    <col min="12801" max="13044" width="9.140625" style="120"/>
    <col min="13045" max="13045" width="6.7109375" style="120" customWidth="1"/>
    <col min="13046" max="13046" width="26.85546875" style="120" customWidth="1"/>
    <col min="13047" max="13047" width="0.7109375" style="120" customWidth="1"/>
    <col min="13048" max="13048" width="1" style="120" customWidth="1"/>
    <col min="13049" max="13049" width="6.7109375" style="120" customWidth="1"/>
    <col min="13050" max="13050" width="3.7109375" style="120" customWidth="1"/>
    <col min="13051" max="13056" width="11.42578125" style="120" customWidth="1"/>
    <col min="13057" max="13300" width="9.140625" style="120"/>
    <col min="13301" max="13301" width="6.7109375" style="120" customWidth="1"/>
    <col min="13302" max="13302" width="26.85546875" style="120" customWidth="1"/>
    <col min="13303" max="13303" width="0.7109375" style="120" customWidth="1"/>
    <col min="13304" max="13304" width="1" style="120" customWidth="1"/>
    <col min="13305" max="13305" width="6.7109375" style="120" customWidth="1"/>
    <col min="13306" max="13306" width="3.7109375" style="120" customWidth="1"/>
    <col min="13307" max="13312" width="11.42578125" style="120" customWidth="1"/>
    <col min="13313" max="13556" width="9.140625" style="120"/>
    <col min="13557" max="13557" width="6.7109375" style="120" customWidth="1"/>
    <col min="13558" max="13558" width="26.85546875" style="120" customWidth="1"/>
    <col min="13559" max="13559" width="0.7109375" style="120" customWidth="1"/>
    <col min="13560" max="13560" width="1" style="120" customWidth="1"/>
    <col min="13561" max="13561" width="6.7109375" style="120" customWidth="1"/>
    <col min="13562" max="13562" width="3.7109375" style="120" customWidth="1"/>
    <col min="13563" max="13568" width="11.42578125" style="120" customWidth="1"/>
    <col min="13569" max="13812" width="9.140625" style="120"/>
    <col min="13813" max="13813" width="6.7109375" style="120" customWidth="1"/>
    <col min="13814" max="13814" width="26.85546875" style="120" customWidth="1"/>
    <col min="13815" max="13815" width="0.7109375" style="120" customWidth="1"/>
    <col min="13816" max="13816" width="1" style="120" customWidth="1"/>
    <col min="13817" max="13817" width="6.7109375" style="120" customWidth="1"/>
    <col min="13818" max="13818" width="3.7109375" style="120" customWidth="1"/>
    <col min="13819" max="13824" width="11.42578125" style="120" customWidth="1"/>
    <col min="13825" max="14068" width="9.140625" style="120"/>
    <col min="14069" max="14069" width="6.7109375" style="120" customWidth="1"/>
    <col min="14070" max="14070" width="26.85546875" style="120" customWidth="1"/>
    <col min="14071" max="14071" width="0.7109375" style="120" customWidth="1"/>
    <col min="14072" max="14072" width="1" style="120" customWidth="1"/>
    <col min="14073" max="14073" width="6.7109375" style="120" customWidth="1"/>
    <col min="14074" max="14074" width="3.7109375" style="120" customWidth="1"/>
    <col min="14075" max="14080" width="11.42578125" style="120" customWidth="1"/>
    <col min="14081" max="14324" width="9.140625" style="120"/>
    <col min="14325" max="14325" width="6.7109375" style="120" customWidth="1"/>
    <col min="14326" max="14326" width="26.85546875" style="120" customWidth="1"/>
    <col min="14327" max="14327" width="0.7109375" style="120" customWidth="1"/>
    <col min="14328" max="14328" width="1" style="120" customWidth="1"/>
    <col min="14329" max="14329" width="6.7109375" style="120" customWidth="1"/>
    <col min="14330" max="14330" width="3.7109375" style="120" customWidth="1"/>
    <col min="14331" max="14336" width="11.42578125" style="120" customWidth="1"/>
    <col min="14337" max="14580" width="9.140625" style="120"/>
    <col min="14581" max="14581" width="6.7109375" style="120" customWidth="1"/>
    <col min="14582" max="14582" width="26.85546875" style="120" customWidth="1"/>
    <col min="14583" max="14583" width="0.7109375" style="120" customWidth="1"/>
    <col min="14584" max="14584" width="1" style="120" customWidth="1"/>
    <col min="14585" max="14585" width="6.7109375" style="120" customWidth="1"/>
    <col min="14586" max="14586" width="3.7109375" style="120" customWidth="1"/>
    <col min="14587" max="14592" width="11.42578125" style="120" customWidth="1"/>
    <col min="14593" max="14836" width="9.140625" style="120"/>
    <col min="14837" max="14837" width="6.7109375" style="120" customWidth="1"/>
    <col min="14838" max="14838" width="26.85546875" style="120" customWidth="1"/>
    <col min="14839" max="14839" width="0.7109375" style="120" customWidth="1"/>
    <col min="14840" max="14840" width="1" style="120" customWidth="1"/>
    <col min="14841" max="14841" width="6.7109375" style="120" customWidth="1"/>
    <col min="14842" max="14842" width="3.7109375" style="120" customWidth="1"/>
    <col min="14843" max="14848" width="11.42578125" style="120" customWidth="1"/>
    <col min="14849" max="15092" width="9.140625" style="120"/>
    <col min="15093" max="15093" width="6.7109375" style="120" customWidth="1"/>
    <col min="15094" max="15094" width="26.85546875" style="120" customWidth="1"/>
    <col min="15095" max="15095" width="0.7109375" style="120" customWidth="1"/>
    <col min="15096" max="15096" width="1" style="120" customWidth="1"/>
    <col min="15097" max="15097" width="6.7109375" style="120" customWidth="1"/>
    <col min="15098" max="15098" width="3.7109375" style="120" customWidth="1"/>
    <col min="15099" max="15104" width="11.42578125" style="120" customWidth="1"/>
    <col min="15105" max="15348" width="9.140625" style="120"/>
    <col min="15349" max="15349" width="6.7109375" style="120" customWidth="1"/>
    <col min="15350" max="15350" width="26.85546875" style="120" customWidth="1"/>
    <col min="15351" max="15351" width="0.7109375" style="120" customWidth="1"/>
    <col min="15352" max="15352" width="1" style="120" customWidth="1"/>
    <col min="15353" max="15353" width="6.7109375" style="120" customWidth="1"/>
    <col min="15354" max="15354" width="3.7109375" style="120" customWidth="1"/>
    <col min="15355" max="15360" width="11.42578125" style="120" customWidth="1"/>
    <col min="15361" max="15604" width="9.140625" style="120"/>
    <col min="15605" max="15605" width="6.7109375" style="120" customWidth="1"/>
    <col min="15606" max="15606" width="26.85546875" style="120" customWidth="1"/>
    <col min="15607" max="15607" width="0.7109375" style="120" customWidth="1"/>
    <col min="15608" max="15608" width="1" style="120" customWidth="1"/>
    <col min="15609" max="15609" width="6.7109375" style="120" customWidth="1"/>
    <col min="15610" max="15610" width="3.7109375" style="120" customWidth="1"/>
    <col min="15611" max="15616" width="11.42578125" style="120" customWidth="1"/>
    <col min="15617" max="15860" width="9.140625" style="120"/>
    <col min="15861" max="15861" width="6.7109375" style="120" customWidth="1"/>
    <col min="15862" max="15862" width="26.85546875" style="120" customWidth="1"/>
    <col min="15863" max="15863" width="0.7109375" style="120" customWidth="1"/>
    <col min="15864" max="15864" width="1" style="120" customWidth="1"/>
    <col min="15865" max="15865" width="6.7109375" style="120" customWidth="1"/>
    <col min="15866" max="15866" width="3.7109375" style="120" customWidth="1"/>
    <col min="15867" max="15872" width="11.42578125" style="120" customWidth="1"/>
    <col min="15873" max="16116" width="9.140625" style="120"/>
    <col min="16117" max="16117" width="6.7109375" style="120" customWidth="1"/>
    <col min="16118" max="16118" width="26.85546875" style="120" customWidth="1"/>
    <col min="16119" max="16119" width="0.7109375" style="120" customWidth="1"/>
    <col min="16120" max="16120" width="1" style="120" customWidth="1"/>
    <col min="16121" max="16121" width="6.7109375" style="120" customWidth="1"/>
    <col min="16122" max="16122" width="3.7109375" style="120" customWidth="1"/>
    <col min="16123" max="16128" width="11.42578125" style="120" customWidth="1"/>
    <col min="16129" max="16384" width="9.140625" style="120"/>
  </cols>
  <sheetData>
    <row r="1" spans="1:6" ht="15.75" x14ac:dyDescent="0.25">
      <c r="A1" s="117" t="s">
        <v>77</v>
      </c>
      <c r="B1" s="117" t="s">
        <v>87</v>
      </c>
      <c r="C1" s="118" t="s">
        <v>77</v>
      </c>
      <c r="D1" s="118" t="s">
        <v>88</v>
      </c>
      <c r="E1" s="118" t="s">
        <v>89</v>
      </c>
      <c r="F1" s="119" t="s">
        <v>90</v>
      </c>
    </row>
    <row r="2" spans="1:6" ht="15.75" x14ac:dyDescent="0.25">
      <c r="A2" s="117"/>
      <c r="B2" s="117" t="s">
        <v>326</v>
      </c>
      <c r="C2" s="118"/>
      <c r="D2" s="118"/>
      <c r="E2" s="118"/>
      <c r="F2" s="147">
        <f>SUM(F3, F44, F95, F141, F188)</f>
        <v>1399677</v>
      </c>
    </row>
    <row r="3" spans="1:6" ht="15.75" x14ac:dyDescent="0.25">
      <c r="A3" s="121" t="str">
        <f t="shared" ref="A3:A66" si="0">LEFT(C3,LEN(C3)-7)</f>
        <v>Allegany</v>
      </c>
      <c r="B3" s="121" t="str">
        <f t="shared" ref="B3:B66" si="1">IF(D3="",C3,IF(E3="",D3,E3))</f>
        <v>Allegany County</v>
      </c>
      <c r="C3" s="122" t="s">
        <v>92</v>
      </c>
      <c r="D3" s="122" t="s">
        <v>91</v>
      </c>
      <c r="E3" s="122" t="s">
        <v>91</v>
      </c>
      <c r="F3" s="123">
        <v>48946</v>
      </c>
    </row>
    <row r="4" spans="1:6" ht="15.75" x14ac:dyDescent="0.25">
      <c r="A4" s="121" t="str">
        <f t="shared" si="0"/>
        <v>Allegany</v>
      </c>
      <c r="B4" s="121" t="str">
        <f t="shared" si="1"/>
        <v>Town of Alfred</v>
      </c>
      <c r="C4" s="122" t="s">
        <v>92</v>
      </c>
      <c r="D4" s="122" t="s">
        <v>102</v>
      </c>
      <c r="E4" s="122" t="s">
        <v>91</v>
      </c>
      <c r="F4" s="123">
        <v>5237</v>
      </c>
    </row>
    <row r="5" spans="1:6" ht="15.75" x14ac:dyDescent="0.25">
      <c r="A5" s="121" t="str">
        <f t="shared" si="0"/>
        <v>Allegany</v>
      </c>
      <c r="B5" s="121" t="str">
        <f t="shared" si="1"/>
        <v>Village of Alfred</v>
      </c>
      <c r="C5" s="122" t="s">
        <v>92</v>
      </c>
      <c r="D5" s="122" t="s">
        <v>102</v>
      </c>
      <c r="E5" s="122" t="s">
        <v>103</v>
      </c>
      <c r="F5" s="123">
        <v>4174</v>
      </c>
    </row>
    <row r="6" spans="1:6" ht="15.75" x14ac:dyDescent="0.25">
      <c r="A6" s="121" t="str">
        <f t="shared" si="0"/>
        <v>Allegany</v>
      </c>
      <c r="B6" s="121" t="str">
        <f t="shared" si="1"/>
        <v>Town of Allen</v>
      </c>
      <c r="C6" s="122" t="s">
        <v>92</v>
      </c>
      <c r="D6" s="122" t="s">
        <v>104</v>
      </c>
      <c r="E6" s="122" t="s">
        <v>91</v>
      </c>
      <c r="F6" s="123">
        <v>448</v>
      </c>
    </row>
    <row r="7" spans="1:6" ht="15.75" x14ac:dyDescent="0.25">
      <c r="A7" s="121" t="str">
        <f t="shared" si="0"/>
        <v>Allegany</v>
      </c>
      <c r="B7" s="121" t="str">
        <f t="shared" si="1"/>
        <v>Town of Alma</v>
      </c>
      <c r="C7" s="122" t="s">
        <v>92</v>
      </c>
      <c r="D7" s="122" t="s">
        <v>105</v>
      </c>
      <c r="E7" s="122" t="s">
        <v>91</v>
      </c>
      <c r="F7" s="123">
        <v>842</v>
      </c>
    </row>
    <row r="8" spans="1:6" ht="15.75" x14ac:dyDescent="0.25">
      <c r="A8" s="121" t="str">
        <f t="shared" si="0"/>
        <v>Allegany</v>
      </c>
      <c r="B8" s="121" t="str">
        <f t="shared" si="1"/>
        <v>Town of Almond</v>
      </c>
      <c r="C8" s="122" t="s">
        <v>92</v>
      </c>
      <c r="D8" s="122" t="s">
        <v>106</v>
      </c>
      <c r="E8" s="122" t="s">
        <v>91</v>
      </c>
      <c r="F8" s="123">
        <v>1633</v>
      </c>
    </row>
    <row r="9" spans="1:6" ht="15.75" x14ac:dyDescent="0.25">
      <c r="A9" s="121" t="str">
        <f t="shared" si="0"/>
        <v>Allegany</v>
      </c>
      <c r="B9" s="121" t="str">
        <f t="shared" si="1"/>
        <v>Village of Almond</v>
      </c>
      <c r="C9" s="122" t="s">
        <v>92</v>
      </c>
      <c r="D9" s="122" t="s">
        <v>106</v>
      </c>
      <c r="E9" s="122" t="s">
        <v>107</v>
      </c>
      <c r="F9" s="123">
        <v>415</v>
      </c>
    </row>
    <row r="10" spans="1:6" ht="15.75" x14ac:dyDescent="0.25">
      <c r="A10" s="121" t="str">
        <f t="shared" si="0"/>
        <v>Allegany</v>
      </c>
      <c r="B10" s="121" t="str">
        <f t="shared" si="1"/>
        <v>Town of Amity</v>
      </c>
      <c r="C10" s="122" t="s">
        <v>92</v>
      </c>
      <c r="D10" s="122" t="s">
        <v>108</v>
      </c>
      <c r="E10" s="122" t="s">
        <v>91</v>
      </c>
      <c r="F10" s="123">
        <v>2308</v>
      </c>
    </row>
    <row r="11" spans="1:6" ht="15.75" x14ac:dyDescent="0.25">
      <c r="A11" s="121" t="str">
        <f t="shared" si="0"/>
        <v>Allegany</v>
      </c>
      <c r="B11" s="121" t="str">
        <f t="shared" si="1"/>
        <v>Town of Andover</v>
      </c>
      <c r="C11" s="122" t="s">
        <v>92</v>
      </c>
      <c r="D11" s="122" t="s">
        <v>109</v>
      </c>
      <c r="E11" s="122" t="s">
        <v>91</v>
      </c>
      <c r="F11" s="123">
        <v>1830</v>
      </c>
    </row>
    <row r="12" spans="1:6" ht="15.75" x14ac:dyDescent="0.25">
      <c r="A12" s="121" t="str">
        <f t="shared" si="0"/>
        <v>Allegany</v>
      </c>
      <c r="B12" s="121" t="str">
        <f t="shared" si="1"/>
        <v>Village of Andover</v>
      </c>
      <c r="C12" s="122" t="s">
        <v>92</v>
      </c>
      <c r="D12" s="122" t="s">
        <v>109</v>
      </c>
      <c r="E12" s="122" t="s">
        <v>110</v>
      </c>
      <c r="F12" s="123">
        <v>1042</v>
      </c>
    </row>
    <row r="13" spans="1:6" ht="15.75" x14ac:dyDescent="0.25">
      <c r="A13" s="121" t="str">
        <f t="shared" si="0"/>
        <v>Allegany</v>
      </c>
      <c r="B13" s="121" t="str">
        <f t="shared" si="1"/>
        <v>Town of Angelica</v>
      </c>
      <c r="C13" s="122" t="s">
        <v>92</v>
      </c>
      <c r="D13" s="122" t="s">
        <v>111</v>
      </c>
      <c r="E13" s="122" t="s">
        <v>91</v>
      </c>
      <c r="F13" s="123">
        <v>1403</v>
      </c>
    </row>
    <row r="14" spans="1:6" ht="15.75" x14ac:dyDescent="0.25">
      <c r="A14" s="121" t="str">
        <f t="shared" si="0"/>
        <v>Allegany</v>
      </c>
      <c r="B14" s="121" t="str">
        <f t="shared" si="1"/>
        <v>Village of Angelica</v>
      </c>
      <c r="C14" s="122" t="s">
        <v>92</v>
      </c>
      <c r="D14" s="122" t="s">
        <v>111</v>
      </c>
      <c r="E14" s="122" t="s">
        <v>112</v>
      </c>
      <c r="F14" s="123">
        <v>869</v>
      </c>
    </row>
    <row r="15" spans="1:6" ht="15.75" x14ac:dyDescent="0.25">
      <c r="A15" s="121" t="str">
        <f t="shared" si="0"/>
        <v>Allegany</v>
      </c>
      <c r="B15" s="121" t="str">
        <f t="shared" si="1"/>
        <v>Town of Belfast</v>
      </c>
      <c r="C15" s="122" t="s">
        <v>92</v>
      </c>
      <c r="D15" s="122" t="s">
        <v>113</v>
      </c>
      <c r="E15" s="122" t="s">
        <v>91</v>
      </c>
      <c r="F15" s="123">
        <v>1663</v>
      </c>
    </row>
    <row r="16" spans="1:6" ht="15.75" x14ac:dyDescent="0.25">
      <c r="A16" s="121" t="str">
        <f t="shared" si="0"/>
        <v>Allegany</v>
      </c>
      <c r="B16" s="121" t="str">
        <f t="shared" si="1"/>
        <v>Belmont Village</v>
      </c>
      <c r="C16" s="122" t="s">
        <v>92</v>
      </c>
      <c r="D16" s="122" t="s">
        <v>108</v>
      </c>
      <c r="E16" s="122" t="s">
        <v>114</v>
      </c>
      <c r="F16" s="123">
        <v>969</v>
      </c>
    </row>
    <row r="17" spans="1:6" ht="15.75" x14ac:dyDescent="0.25">
      <c r="A17" s="121" t="str">
        <f t="shared" si="0"/>
        <v>Allegany</v>
      </c>
      <c r="B17" s="121" t="str">
        <f t="shared" si="1"/>
        <v>Town of Birdsall</v>
      </c>
      <c r="C17" s="122" t="s">
        <v>92</v>
      </c>
      <c r="D17" s="122" t="s">
        <v>115</v>
      </c>
      <c r="E17" s="122" t="s">
        <v>91</v>
      </c>
      <c r="F17" s="123">
        <v>221</v>
      </c>
    </row>
    <row r="18" spans="1:6" ht="15.75" x14ac:dyDescent="0.25">
      <c r="A18" s="121" t="str">
        <f t="shared" si="0"/>
        <v>Allegany</v>
      </c>
      <c r="B18" s="121" t="str">
        <f t="shared" si="1"/>
        <v>Town of Bolivar</v>
      </c>
      <c r="C18" s="122" t="s">
        <v>92</v>
      </c>
      <c r="D18" s="122" t="s">
        <v>116</v>
      </c>
      <c r="E18" s="122" t="s">
        <v>91</v>
      </c>
      <c r="F18" s="123">
        <v>2189</v>
      </c>
    </row>
    <row r="19" spans="1:6" ht="15.75" x14ac:dyDescent="0.25">
      <c r="A19" s="121" t="str">
        <f t="shared" si="0"/>
        <v>Allegany</v>
      </c>
      <c r="B19" s="121" t="str">
        <f t="shared" si="1"/>
        <v>Village of Bolivar</v>
      </c>
      <c r="C19" s="122" t="s">
        <v>92</v>
      </c>
      <c r="D19" s="122" t="s">
        <v>116</v>
      </c>
      <c r="E19" s="122" t="s">
        <v>117</v>
      </c>
      <c r="F19" s="123">
        <v>1047</v>
      </c>
    </row>
    <row r="20" spans="1:6" ht="15.75" x14ac:dyDescent="0.25">
      <c r="A20" s="121" t="str">
        <f t="shared" si="0"/>
        <v>Allegany</v>
      </c>
      <c r="B20" s="121" t="str">
        <f t="shared" si="1"/>
        <v>Town of Burns</v>
      </c>
      <c r="C20" s="122" t="s">
        <v>92</v>
      </c>
      <c r="D20" s="122" t="s">
        <v>118</v>
      </c>
      <c r="E20" s="122" t="s">
        <v>91</v>
      </c>
      <c r="F20" s="123">
        <v>1180</v>
      </c>
    </row>
    <row r="21" spans="1:6" ht="15.75" x14ac:dyDescent="0.25">
      <c r="A21" s="121" t="str">
        <f t="shared" si="0"/>
        <v>Allegany</v>
      </c>
      <c r="B21" s="121" t="str">
        <f t="shared" si="1"/>
        <v>Village of Canaseraga</v>
      </c>
      <c r="C21" s="122" t="s">
        <v>92</v>
      </c>
      <c r="D21" s="122" t="s">
        <v>118</v>
      </c>
      <c r="E21" s="122" t="s">
        <v>119</v>
      </c>
      <c r="F21" s="123">
        <v>550</v>
      </c>
    </row>
    <row r="22" spans="1:6" ht="15.75" x14ac:dyDescent="0.25">
      <c r="A22" s="121" t="str">
        <f t="shared" si="0"/>
        <v>Allegany</v>
      </c>
      <c r="B22" s="121" t="str">
        <f t="shared" si="1"/>
        <v>Town of Caneadea</v>
      </c>
      <c r="C22" s="122" t="s">
        <v>92</v>
      </c>
      <c r="D22" s="122" t="s">
        <v>120</v>
      </c>
      <c r="E22" s="122" t="s">
        <v>91</v>
      </c>
      <c r="F22" s="123">
        <v>2542</v>
      </c>
    </row>
    <row r="23" spans="1:6" ht="15.75" x14ac:dyDescent="0.25">
      <c r="A23" s="121" t="str">
        <f t="shared" si="0"/>
        <v>Allegany</v>
      </c>
      <c r="B23" s="121" t="str">
        <f t="shared" si="1"/>
        <v>Town of Centerville</v>
      </c>
      <c r="C23" s="122" t="s">
        <v>92</v>
      </c>
      <c r="D23" s="122" t="s">
        <v>121</v>
      </c>
      <c r="E23" s="122" t="s">
        <v>91</v>
      </c>
      <c r="F23" s="123">
        <v>822</v>
      </c>
    </row>
    <row r="24" spans="1:6" ht="15.75" x14ac:dyDescent="0.25">
      <c r="A24" s="121" t="str">
        <f t="shared" si="0"/>
        <v>Allegany</v>
      </c>
      <c r="B24" s="121" t="str">
        <f t="shared" si="1"/>
        <v>Town of Clarksville</v>
      </c>
      <c r="C24" s="122" t="s">
        <v>92</v>
      </c>
      <c r="D24" s="122" t="s">
        <v>122</v>
      </c>
      <c r="E24" s="122" t="s">
        <v>91</v>
      </c>
      <c r="F24" s="123">
        <v>1161</v>
      </c>
    </row>
    <row r="25" spans="1:6" ht="15.75" x14ac:dyDescent="0.25">
      <c r="A25" s="121" t="str">
        <f t="shared" si="0"/>
        <v>Allegany</v>
      </c>
      <c r="B25" s="121" t="str">
        <f t="shared" si="1"/>
        <v>Town of Cuba</v>
      </c>
      <c r="C25" s="122" t="s">
        <v>92</v>
      </c>
      <c r="D25" s="122" t="s">
        <v>123</v>
      </c>
      <c r="E25" s="122" t="s">
        <v>91</v>
      </c>
      <c r="F25" s="123">
        <v>3243</v>
      </c>
    </row>
    <row r="26" spans="1:6" ht="15.75" x14ac:dyDescent="0.25">
      <c r="A26" s="121" t="str">
        <f t="shared" si="0"/>
        <v>Allegany</v>
      </c>
      <c r="B26" s="121" t="str">
        <f t="shared" si="1"/>
        <v>Village of Cuba</v>
      </c>
      <c r="C26" s="122" t="s">
        <v>92</v>
      </c>
      <c r="D26" s="122" t="s">
        <v>123</v>
      </c>
      <c r="E26" s="122" t="s">
        <v>124</v>
      </c>
      <c r="F26" s="123">
        <v>1575</v>
      </c>
    </row>
    <row r="27" spans="1:6" ht="15.75" x14ac:dyDescent="0.25">
      <c r="A27" s="121" t="str">
        <f t="shared" si="0"/>
        <v>Allegany</v>
      </c>
      <c r="B27" s="121" t="str">
        <f t="shared" si="1"/>
        <v>Town of Friendship</v>
      </c>
      <c r="C27" s="122" t="s">
        <v>92</v>
      </c>
      <c r="D27" s="122" t="s">
        <v>125</v>
      </c>
      <c r="E27" s="122" t="s">
        <v>91</v>
      </c>
      <c r="F27" s="123">
        <v>2004</v>
      </c>
    </row>
    <row r="28" spans="1:6" ht="15.75" x14ac:dyDescent="0.25">
      <c r="A28" s="121" t="str">
        <f t="shared" si="0"/>
        <v>Allegany</v>
      </c>
      <c r="B28" s="121" t="str">
        <f t="shared" si="1"/>
        <v>Town of Genessee</v>
      </c>
      <c r="C28" s="122" t="s">
        <v>92</v>
      </c>
      <c r="D28" s="122" t="s">
        <v>126</v>
      </c>
      <c r="E28" s="122" t="s">
        <v>91</v>
      </c>
      <c r="F28" s="123">
        <v>1693</v>
      </c>
    </row>
    <row r="29" spans="1:6" ht="15.75" x14ac:dyDescent="0.25">
      <c r="A29" s="121" t="str">
        <f t="shared" si="0"/>
        <v>Allegany</v>
      </c>
      <c r="B29" s="121" t="str">
        <f t="shared" si="1"/>
        <v>Town of Granger</v>
      </c>
      <c r="C29" s="122" t="s">
        <v>92</v>
      </c>
      <c r="D29" s="122" t="s">
        <v>127</v>
      </c>
      <c r="E29" s="122" t="s">
        <v>91</v>
      </c>
      <c r="F29" s="123">
        <v>538</v>
      </c>
    </row>
    <row r="30" spans="1:6" ht="15.75" x14ac:dyDescent="0.25">
      <c r="A30" s="121" t="str">
        <f t="shared" si="0"/>
        <v>Allegany</v>
      </c>
      <c r="B30" s="121" t="str">
        <f t="shared" si="1"/>
        <v>Town of Grove</v>
      </c>
      <c r="C30" s="122" t="s">
        <v>92</v>
      </c>
      <c r="D30" s="122" t="s">
        <v>128</v>
      </c>
      <c r="E30" s="122" t="s">
        <v>91</v>
      </c>
      <c r="F30" s="123">
        <v>548</v>
      </c>
    </row>
    <row r="31" spans="1:6" ht="15.75" x14ac:dyDescent="0.25">
      <c r="A31" s="121" t="str">
        <f t="shared" si="0"/>
        <v>Allegany</v>
      </c>
      <c r="B31" s="121" t="str">
        <f t="shared" si="1"/>
        <v>Town of Hume</v>
      </c>
      <c r="C31" s="122" t="s">
        <v>92</v>
      </c>
      <c r="D31" s="122" t="s">
        <v>129</v>
      </c>
      <c r="E31" s="122" t="s">
        <v>91</v>
      </c>
      <c r="F31" s="123">
        <v>2071</v>
      </c>
    </row>
    <row r="32" spans="1:6" ht="15.75" x14ac:dyDescent="0.25">
      <c r="A32" s="121" t="str">
        <f t="shared" si="0"/>
        <v>Allegany</v>
      </c>
      <c r="B32" s="121" t="str">
        <f t="shared" si="1"/>
        <v>Town of Independence</v>
      </c>
      <c r="C32" s="122" t="s">
        <v>92</v>
      </c>
      <c r="D32" s="122" t="s">
        <v>130</v>
      </c>
      <c r="E32" s="122" t="s">
        <v>91</v>
      </c>
      <c r="F32" s="123">
        <v>1167</v>
      </c>
    </row>
    <row r="33" spans="1:6" ht="15.75" x14ac:dyDescent="0.25">
      <c r="A33" s="121" t="str">
        <f t="shared" si="0"/>
        <v>Allegany</v>
      </c>
      <c r="B33" s="121" t="str">
        <f t="shared" si="1"/>
        <v>Town of New Hudson</v>
      </c>
      <c r="C33" s="122" t="s">
        <v>92</v>
      </c>
      <c r="D33" s="122" t="s">
        <v>131</v>
      </c>
      <c r="E33" s="122" t="s">
        <v>91</v>
      </c>
      <c r="F33" s="123">
        <v>781</v>
      </c>
    </row>
    <row r="34" spans="1:6" ht="15.75" x14ac:dyDescent="0.25">
      <c r="A34" s="121" t="str">
        <f t="shared" si="0"/>
        <v>Allegany</v>
      </c>
      <c r="B34" s="121" t="str">
        <f t="shared" si="1"/>
        <v>Oil Springs Reservation</v>
      </c>
      <c r="C34" s="122" t="s">
        <v>92</v>
      </c>
      <c r="D34" s="122" t="s">
        <v>100</v>
      </c>
      <c r="E34" s="122" t="s">
        <v>91</v>
      </c>
      <c r="F34" s="123">
        <v>1</v>
      </c>
    </row>
    <row r="35" spans="1:6" ht="15.75" x14ac:dyDescent="0.25">
      <c r="A35" s="121" t="str">
        <f t="shared" si="0"/>
        <v>Allegany</v>
      </c>
      <c r="B35" s="121" t="str">
        <f t="shared" si="1"/>
        <v>Village of Richburg</v>
      </c>
      <c r="C35" s="122" t="s">
        <v>92</v>
      </c>
      <c r="D35" s="122" t="s">
        <v>133</v>
      </c>
      <c r="E35" s="122" t="s">
        <v>132</v>
      </c>
      <c r="F35" s="123">
        <v>450</v>
      </c>
    </row>
    <row r="36" spans="1:6" ht="15.75" x14ac:dyDescent="0.25">
      <c r="A36" s="121" t="str">
        <f t="shared" si="0"/>
        <v>Allegany</v>
      </c>
      <c r="B36" s="121" t="str">
        <f t="shared" si="1"/>
        <v>Town of Rushford</v>
      </c>
      <c r="C36" s="122" t="s">
        <v>92</v>
      </c>
      <c r="D36" s="122" t="s">
        <v>134</v>
      </c>
      <c r="E36" s="122" t="s">
        <v>91</v>
      </c>
      <c r="F36" s="123">
        <v>1150</v>
      </c>
    </row>
    <row r="37" spans="1:6" ht="15.75" x14ac:dyDescent="0.25">
      <c r="A37" s="121" t="str">
        <f t="shared" si="0"/>
        <v>Allegany</v>
      </c>
      <c r="B37" s="121" t="str">
        <f t="shared" si="1"/>
        <v>Town of Scio</v>
      </c>
      <c r="C37" s="122" t="s">
        <v>92</v>
      </c>
      <c r="D37" s="122" t="s">
        <v>135</v>
      </c>
      <c r="E37" s="122" t="s">
        <v>91</v>
      </c>
      <c r="F37" s="123">
        <v>1833</v>
      </c>
    </row>
    <row r="38" spans="1:6" ht="15.75" x14ac:dyDescent="0.25">
      <c r="A38" s="121" t="str">
        <f t="shared" si="0"/>
        <v>Allegany</v>
      </c>
      <c r="B38" s="121" t="str">
        <f t="shared" si="1"/>
        <v>Town of Ward</v>
      </c>
      <c r="C38" s="122" t="s">
        <v>92</v>
      </c>
      <c r="D38" s="122" t="s">
        <v>136</v>
      </c>
      <c r="E38" s="122" t="s">
        <v>91</v>
      </c>
      <c r="F38" s="123">
        <v>368</v>
      </c>
    </row>
    <row r="39" spans="1:6" ht="15.75" x14ac:dyDescent="0.25">
      <c r="A39" s="121" t="str">
        <f t="shared" si="0"/>
        <v>Allegany</v>
      </c>
      <c r="B39" s="121" t="str">
        <f t="shared" si="1"/>
        <v>Town of Wellsville</v>
      </c>
      <c r="C39" s="122" t="s">
        <v>92</v>
      </c>
      <c r="D39" s="122" t="s">
        <v>137</v>
      </c>
      <c r="E39" s="122" t="s">
        <v>91</v>
      </c>
      <c r="F39" s="123">
        <v>7397</v>
      </c>
    </row>
    <row r="40" spans="1:6" ht="15.75" x14ac:dyDescent="0.25">
      <c r="A40" s="121" t="str">
        <f t="shared" si="0"/>
        <v>Allegany</v>
      </c>
      <c r="B40" s="121" t="str">
        <f t="shared" si="1"/>
        <v>Village of Wellsville</v>
      </c>
      <c r="C40" s="122" t="s">
        <v>92</v>
      </c>
      <c r="D40" s="122" t="s">
        <v>137</v>
      </c>
      <c r="E40" s="122" t="s">
        <v>138</v>
      </c>
      <c r="F40" s="123">
        <v>4679</v>
      </c>
    </row>
    <row r="41" spans="1:6" ht="15.75" x14ac:dyDescent="0.25">
      <c r="A41" s="121" t="str">
        <f t="shared" si="0"/>
        <v>Allegany</v>
      </c>
      <c r="B41" s="121" t="str">
        <f t="shared" si="1"/>
        <v>Town of West Almond</v>
      </c>
      <c r="C41" s="122" t="s">
        <v>92</v>
      </c>
      <c r="D41" s="122" t="s">
        <v>139</v>
      </c>
      <c r="E41" s="122" t="s">
        <v>91</v>
      </c>
      <c r="F41" s="123">
        <v>334</v>
      </c>
    </row>
    <row r="42" spans="1:6" ht="15.75" x14ac:dyDescent="0.25">
      <c r="A42" s="121" t="str">
        <f t="shared" si="0"/>
        <v>Allegany</v>
      </c>
      <c r="B42" s="121" t="str">
        <f t="shared" si="1"/>
        <v>Town of Willing</v>
      </c>
      <c r="C42" s="122" t="s">
        <v>92</v>
      </c>
      <c r="D42" s="122" t="s">
        <v>140</v>
      </c>
      <c r="E42" s="122" t="s">
        <v>91</v>
      </c>
      <c r="F42" s="123">
        <v>1228</v>
      </c>
    </row>
    <row r="43" spans="1:6" ht="15.75" x14ac:dyDescent="0.25">
      <c r="A43" s="121" t="str">
        <f t="shared" si="0"/>
        <v>Allegany</v>
      </c>
      <c r="B43" s="121" t="str">
        <f t="shared" si="1"/>
        <v>Town of Wirt</v>
      </c>
      <c r="C43" s="122" t="s">
        <v>92</v>
      </c>
      <c r="D43" s="122" t="s">
        <v>133</v>
      </c>
      <c r="E43" s="122" t="s">
        <v>91</v>
      </c>
      <c r="F43" s="123">
        <v>1111</v>
      </c>
    </row>
    <row r="44" spans="1:6" ht="15.75" x14ac:dyDescent="0.25">
      <c r="A44" s="121" t="str">
        <f t="shared" si="0"/>
        <v>Cattaraugus</v>
      </c>
      <c r="B44" s="121" t="str">
        <f t="shared" si="1"/>
        <v>Cattaraugus County</v>
      </c>
      <c r="C44" s="122" t="s">
        <v>93</v>
      </c>
      <c r="D44" s="122" t="s">
        <v>91</v>
      </c>
      <c r="E44" s="122" t="s">
        <v>91</v>
      </c>
      <c r="F44" s="123">
        <v>80317</v>
      </c>
    </row>
    <row r="45" spans="1:6" ht="15.75" x14ac:dyDescent="0.25">
      <c r="A45" s="121" t="str">
        <f t="shared" si="0"/>
        <v>Cattaraugus</v>
      </c>
      <c r="B45" s="121" t="str">
        <f t="shared" si="1"/>
        <v>Allegany Reservation</v>
      </c>
      <c r="C45" s="122" t="s">
        <v>93</v>
      </c>
      <c r="D45" s="122" t="s">
        <v>94</v>
      </c>
      <c r="E45" s="122" t="s">
        <v>91</v>
      </c>
      <c r="F45" s="123">
        <v>1020</v>
      </c>
    </row>
    <row r="46" spans="1:6" ht="15.75" x14ac:dyDescent="0.25">
      <c r="A46" s="121" t="str">
        <f t="shared" si="0"/>
        <v>Cattaraugus</v>
      </c>
      <c r="B46" s="121" t="str">
        <f t="shared" si="1"/>
        <v>Town of Allegany</v>
      </c>
      <c r="C46" s="122" t="s">
        <v>93</v>
      </c>
      <c r="D46" s="122" t="s">
        <v>141</v>
      </c>
      <c r="E46" s="122" t="s">
        <v>91</v>
      </c>
      <c r="F46" s="123">
        <v>8004</v>
      </c>
    </row>
    <row r="47" spans="1:6" ht="15.75" x14ac:dyDescent="0.25">
      <c r="A47" s="121" t="str">
        <f t="shared" si="0"/>
        <v>Cattaraugus</v>
      </c>
      <c r="B47" s="121" t="str">
        <f t="shared" si="1"/>
        <v>Village of Allegany</v>
      </c>
      <c r="C47" s="122" t="s">
        <v>93</v>
      </c>
      <c r="D47" s="122" t="s">
        <v>141</v>
      </c>
      <c r="E47" s="122" t="s">
        <v>142</v>
      </c>
      <c r="F47" s="123">
        <v>1816</v>
      </c>
    </row>
    <row r="48" spans="1:6" ht="15.75" x14ac:dyDescent="0.25">
      <c r="A48" s="121" t="str">
        <f t="shared" si="0"/>
        <v>Cattaraugus</v>
      </c>
      <c r="B48" s="121" t="str">
        <f t="shared" si="1"/>
        <v>Town of Ashford</v>
      </c>
      <c r="C48" s="122" t="s">
        <v>93</v>
      </c>
      <c r="D48" s="122" t="s">
        <v>143</v>
      </c>
      <c r="E48" s="122" t="s">
        <v>91</v>
      </c>
      <c r="F48" s="123">
        <v>2132</v>
      </c>
    </row>
    <row r="49" spans="1:6" ht="15.75" x14ac:dyDescent="0.25">
      <c r="A49" s="121" t="str">
        <f t="shared" si="0"/>
        <v>Cattaraugus</v>
      </c>
      <c r="B49" s="121" t="str">
        <f t="shared" si="1"/>
        <v>Town of Carrollton</v>
      </c>
      <c r="C49" s="122" t="s">
        <v>93</v>
      </c>
      <c r="D49" s="122" t="s">
        <v>144</v>
      </c>
      <c r="E49" s="122" t="s">
        <v>91</v>
      </c>
      <c r="F49" s="123">
        <v>1297</v>
      </c>
    </row>
    <row r="50" spans="1:6" ht="15.75" x14ac:dyDescent="0.25">
      <c r="A50" s="121" t="str">
        <f t="shared" si="0"/>
        <v>Cattaraugus</v>
      </c>
      <c r="B50" s="121" t="str">
        <f t="shared" si="1"/>
        <v>Cattaraugus Reservation</v>
      </c>
      <c r="C50" s="122" t="s">
        <v>93</v>
      </c>
      <c r="D50" s="122" t="s">
        <v>96</v>
      </c>
      <c r="E50" s="122" t="s">
        <v>91</v>
      </c>
      <c r="F50" s="123">
        <v>314</v>
      </c>
    </row>
    <row r="51" spans="1:6" ht="15.75" x14ac:dyDescent="0.25">
      <c r="A51" s="121" t="str">
        <f t="shared" si="0"/>
        <v>Cattaraugus</v>
      </c>
      <c r="B51" s="121" t="str">
        <f t="shared" si="1"/>
        <v>Village of Cattaraugus</v>
      </c>
      <c r="C51" s="122" t="s">
        <v>93</v>
      </c>
      <c r="D51" s="122" t="s">
        <v>145</v>
      </c>
      <c r="E51" s="122" t="s">
        <v>146</v>
      </c>
      <c r="F51" s="123">
        <v>1002</v>
      </c>
    </row>
    <row r="52" spans="1:6" ht="15.75" x14ac:dyDescent="0.25">
      <c r="A52" s="121" t="str">
        <f t="shared" si="0"/>
        <v>Cattaraugus</v>
      </c>
      <c r="B52" s="121" t="str">
        <f t="shared" si="1"/>
        <v>Town of Coldspring</v>
      </c>
      <c r="C52" s="122" t="s">
        <v>93</v>
      </c>
      <c r="D52" s="122" t="s">
        <v>147</v>
      </c>
      <c r="E52" s="122" t="s">
        <v>91</v>
      </c>
      <c r="F52" s="123">
        <v>663</v>
      </c>
    </row>
    <row r="53" spans="1:6" ht="15.75" x14ac:dyDescent="0.25">
      <c r="A53" s="121" t="str">
        <f t="shared" si="0"/>
        <v>Cattaraugus</v>
      </c>
      <c r="B53" s="121" t="str">
        <f t="shared" si="1"/>
        <v>Town of Conewango</v>
      </c>
      <c r="C53" s="122" t="s">
        <v>93</v>
      </c>
      <c r="D53" s="122" t="s">
        <v>148</v>
      </c>
      <c r="E53" s="122" t="s">
        <v>91</v>
      </c>
      <c r="F53" s="123">
        <v>1857</v>
      </c>
    </row>
    <row r="54" spans="1:6" ht="15.75" x14ac:dyDescent="0.25">
      <c r="A54" s="121" t="str">
        <f t="shared" si="0"/>
        <v>Cattaraugus</v>
      </c>
      <c r="B54" s="121" t="str">
        <f t="shared" si="1"/>
        <v>Town of Tayton</v>
      </c>
      <c r="C54" s="122" t="s">
        <v>93</v>
      </c>
      <c r="D54" s="122" t="s">
        <v>149</v>
      </c>
      <c r="E54" s="122" t="s">
        <v>91</v>
      </c>
      <c r="F54" s="123">
        <v>1886</v>
      </c>
    </row>
    <row r="55" spans="1:6" ht="15.75" x14ac:dyDescent="0.25">
      <c r="A55" s="121" t="str">
        <f t="shared" si="0"/>
        <v>Cattaraugus</v>
      </c>
      <c r="B55" s="121" t="str">
        <f t="shared" si="1"/>
        <v>Village of Delevan</v>
      </c>
      <c r="C55" s="122" t="s">
        <v>93</v>
      </c>
      <c r="D55" s="122" t="s">
        <v>150</v>
      </c>
      <c r="E55" s="122" t="s">
        <v>151</v>
      </c>
      <c r="F55" s="123">
        <v>1089</v>
      </c>
    </row>
    <row r="56" spans="1:6" ht="15.75" x14ac:dyDescent="0.25">
      <c r="A56" s="121" t="str">
        <f t="shared" si="0"/>
        <v>Cattaraugus</v>
      </c>
      <c r="B56" s="121" t="str">
        <f t="shared" si="1"/>
        <v>Town of East Otto</v>
      </c>
      <c r="C56" s="122" t="s">
        <v>93</v>
      </c>
      <c r="D56" s="122" t="s">
        <v>152</v>
      </c>
      <c r="E56" s="122" t="s">
        <v>91</v>
      </c>
      <c r="F56" s="123">
        <v>1062</v>
      </c>
    </row>
    <row r="57" spans="1:6" ht="15.75" x14ac:dyDescent="0.25">
      <c r="A57" s="121" t="str">
        <f t="shared" si="0"/>
        <v>Cattaraugus</v>
      </c>
      <c r="B57" s="121" t="str">
        <f t="shared" si="1"/>
        <v>Village of East Randolph</v>
      </c>
      <c r="C57" s="122" t="s">
        <v>93</v>
      </c>
      <c r="D57" s="122" t="s">
        <v>153</v>
      </c>
      <c r="E57" s="122" t="s">
        <v>154</v>
      </c>
      <c r="F57" s="123">
        <v>620</v>
      </c>
    </row>
    <row r="58" spans="1:6" ht="15.75" x14ac:dyDescent="0.25">
      <c r="A58" s="121" t="str">
        <f t="shared" si="0"/>
        <v>Cattaraugus</v>
      </c>
      <c r="B58" s="121" t="str">
        <f t="shared" si="1"/>
        <v>Town of Ellicottville</v>
      </c>
      <c r="C58" s="122" t="s">
        <v>93</v>
      </c>
      <c r="D58" s="122" t="s">
        <v>155</v>
      </c>
      <c r="E58" s="122" t="s">
        <v>91</v>
      </c>
      <c r="F58" s="123">
        <v>1598</v>
      </c>
    </row>
    <row r="59" spans="1:6" ht="15.75" x14ac:dyDescent="0.25">
      <c r="A59" s="121" t="str">
        <f t="shared" si="0"/>
        <v>Cattaraugus</v>
      </c>
      <c r="B59" s="121" t="str">
        <f t="shared" si="1"/>
        <v>Village of Ellicottville</v>
      </c>
      <c r="C59" s="122" t="s">
        <v>93</v>
      </c>
      <c r="D59" s="122" t="s">
        <v>155</v>
      </c>
      <c r="E59" s="122" t="s">
        <v>156</v>
      </c>
      <c r="F59" s="123">
        <v>376</v>
      </c>
    </row>
    <row r="60" spans="1:6" ht="15.75" x14ac:dyDescent="0.25">
      <c r="A60" s="121" t="str">
        <f t="shared" si="0"/>
        <v>Cattaraugus</v>
      </c>
      <c r="B60" s="121" t="str">
        <f t="shared" si="1"/>
        <v>Town of Farmersville</v>
      </c>
      <c r="C60" s="122" t="s">
        <v>93</v>
      </c>
      <c r="D60" s="122" t="s">
        <v>157</v>
      </c>
      <c r="E60" s="122" t="s">
        <v>91</v>
      </c>
      <c r="F60" s="123">
        <v>1090</v>
      </c>
    </row>
    <row r="61" spans="1:6" ht="15.75" x14ac:dyDescent="0.25">
      <c r="A61" s="121" t="str">
        <f t="shared" si="0"/>
        <v>Cattaraugus</v>
      </c>
      <c r="B61" s="121" t="str">
        <f t="shared" si="1"/>
        <v>Town of Franklinville</v>
      </c>
      <c r="C61" s="122" t="s">
        <v>93</v>
      </c>
      <c r="D61" s="122" t="s">
        <v>158</v>
      </c>
      <c r="E61" s="122" t="s">
        <v>91</v>
      </c>
      <c r="F61" s="123">
        <v>2990</v>
      </c>
    </row>
    <row r="62" spans="1:6" ht="15.75" x14ac:dyDescent="0.25">
      <c r="A62" s="121" t="str">
        <f t="shared" si="0"/>
        <v>Cattaraugus</v>
      </c>
      <c r="B62" s="121" t="str">
        <f t="shared" si="1"/>
        <v>Village of Franklinville</v>
      </c>
      <c r="C62" s="122" t="s">
        <v>93</v>
      </c>
      <c r="D62" s="122" t="s">
        <v>158</v>
      </c>
      <c r="E62" s="122" t="s">
        <v>159</v>
      </c>
      <c r="F62" s="123">
        <v>1740</v>
      </c>
    </row>
    <row r="63" spans="1:6" ht="15.75" x14ac:dyDescent="0.25">
      <c r="A63" s="121" t="str">
        <f t="shared" si="0"/>
        <v>Cattaraugus</v>
      </c>
      <c r="B63" s="121" t="str">
        <f t="shared" si="1"/>
        <v>Town of Freedom</v>
      </c>
      <c r="C63" s="122" t="s">
        <v>93</v>
      </c>
      <c r="D63" s="122" t="s">
        <v>160</v>
      </c>
      <c r="E63" s="122" t="s">
        <v>91</v>
      </c>
      <c r="F63" s="123">
        <v>2405</v>
      </c>
    </row>
    <row r="64" spans="1:6" ht="15.75" x14ac:dyDescent="0.25">
      <c r="A64" s="121" t="str">
        <f t="shared" si="0"/>
        <v>Cattaraugus</v>
      </c>
      <c r="B64" s="121" t="str">
        <f t="shared" si="1"/>
        <v>Village of Gowanda</v>
      </c>
      <c r="C64" s="122" t="s">
        <v>93</v>
      </c>
      <c r="D64" s="122" t="s">
        <v>161</v>
      </c>
      <c r="E64" s="122" t="s">
        <v>162</v>
      </c>
      <c r="F64" s="123">
        <v>1899</v>
      </c>
    </row>
    <row r="65" spans="1:6" ht="15.75" x14ac:dyDescent="0.25">
      <c r="A65" s="121" t="str">
        <f t="shared" si="0"/>
        <v>Cattaraugus</v>
      </c>
      <c r="B65" s="121" t="str">
        <f t="shared" si="1"/>
        <v>Town of Great Valley</v>
      </c>
      <c r="C65" s="122" t="s">
        <v>93</v>
      </c>
      <c r="D65" s="122" t="s">
        <v>163</v>
      </c>
      <c r="E65" s="122" t="s">
        <v>91</v>
      </c>
      <c r="F65" s="123">
        <v>1974</v>
      </c>
    </row>
    <row r="66" spans="1:6" ht="15.75" x14ac:dyDescent="0.25">
      <c r="A66" s="121" t="str">
        <f t="shared" si="0"/>
        <v>Cattaraugus</v>
      </c>
      <c r="B66" s="121" t="str">
        <f t="shared" si="1"/>
        <v>Town of Hinsdale</v>
      </c>
      <c r="C66" s="122" t="s">
        <v>93</v>
      </c>
      <c r="D66" s="122" t="s">
        <v>164</v>
      </c>
      <c r="E66" s="122" t="s">
        <v>91</v>
      </c>
      <c r="F66" s="123">
        <v>2168</v>
      </c>
    </row>
    <row r="67" spans="1:6" ht="15.75" x14ac:dyDescent="0.25">
      <c r="A67" s="121" t="str">
        <f t="shared" ref="A67:A130" si="2">LEFT(C67,LEN(C67)-7)</f>
        <v>Cattaraugus</v>
      </c>
      <c r="B67" s="121" t="str">
        <f t="shared" ref="B67:B130" si="3">IF(D67="",C67,IF(E67="",D67,E67))</f>
        <v>Town of Humphrey</v>
      </c>
      <c r="C67" s="122" t="s">
        <v>93</v>
      </c>
      <c r="D67" s="122" t="s">
        <v>165</v>
      </c>
      <c r="E67" s="122" t="s">
        <v>91</v>
      </c>
      <c r="F67" s="123">
        <v>687</v>
      </c>
    </row>
    <row r="68" spans="1:6" ht="15.75" x14ac:dyDescent="0.25">
      <c r="A68" s="121" t="str">
        <f t="shared" si="2"/>
        <v>Cattaraugus</v>
      </c>
      <c r="B68" s="121" t="str">
        <f t="shared" si="3"/>
        <v>Town of Ischua</v>
      </c>
      <c r="C68" s="122" t="s">
        <v>93</v>
      </c>
      <c r="D68" s="122" t="s">
        <v>166</v>
      </c>
      <c r="E68" s="122" t="s">
        <v>91</v>
      </c>
      <c r="F68" s="123">
        <v>859</v>
      </c>
    </row>
    <row r="69" spans="1:6" ht="15.75" x14ac:dyDescent="0.25">
      <c r="A69" s="121" t="str">
        <f t="shared" si="2"/>
        <v>Cattaraugus</v>
      </c>
      <c r="B69" s="121" t="str">
        <f t="shared" si="3"/>
        <v>Town of Leon</v>
      </c>
      <c r="C69" s="122" t="s">
        <v>93</v>
      </c>
      <c r="D69" s="122" t="s">
        <v>167</v>
      </c>
      <c r="E69" s="122" t="s">
        <v>91</v>
      </c>
      <c r="F69" s="123">
        <v>1365</v>
      </c>
    </row>
    <row r="70" spans="1:6" ht="15.75" x14ac:dyDescent="0.25">
      <c r="A70" s="121" t="str">
        <f t="shared" si="2"/>
        <v>Cattaraugus</v>
      </c>
      <c r="B70" s="121" t="str">
        <f t="shared" si="3"/>
        <v>Village of Limestone</v>
      </c>
      <c r="C70" s="122" t="s">
        <v>93</v>
      </c>
      <c r="D70" s="122" t="s">
        <v>144</v>
      </c>
      <c r="E70" s="122" t="s">
        <v>168</v>
      </c>
      <c r="F70" s="123">
        <v>389</v>
      </c>
    </row>
    <row r="71" spans="1:6" ht="15.75" x14ac:dyDescent="0.25">
      <c r="A71" s="121" t="str">
        <f t="shared" si="2"/>
        <v>Cattaraugus</v>
      </c>
      <c r="B71" s="121" t="str">
        <f t="shared" si="3"/>
        <v>Town of Little Valley</v>
      </c>
      <c r="C71" s="122" t="s">
        <v>93</v>
      </c>
      <c r="D71" s="122" t="s">
        <v>169</v>
      </c>
      <c r="E71" s="122" t="s">
        <v>91</v>
      </c>
      <c r="F71" s="123">
        <v>1740</v>
      </c>
    </row>
    <row r="72" spans="1:6" ht="15.75" x14ac:dyDescent="0.25">
      <c r="A72" s="121" t="str">
        <f t="shared" si="2"/>
        <v>Cattaraugus</v>
      </c>
      <c r="B72" s="121" t="str">
        <f t="shared" si="3"/>
        <v>Village of Little Valley</v>
      </c>
      <c r="C72" s="122" t="s">
        <v>93</v>
      </c>
      <c r="D72" s="122" t="s">
        <v>169</v>
      </c>
      <c r="E72" s="122" t="s">
        <v>170</v>
      </c>
      <c r="F72" s="123">
        <v>1143</v>
      </c>
    </row>
    <row r="73" spans="1:6" ht="15.75" x14ac:dyDescent="0.25">
      <c r="A73" s="121" t="str">
        <f t="shared" si="2"/>
        <v>Cattaraugus</v>
      </c>
      <c r="B73" s="121" t="str">
        <f t="shared" si="3"/>
        <v>Town of Lyndon</v>
      </c>
      <c r="C73" s="122" t="s">
        <v>93</v>
      </c>
      <c r="D73" s="122" t="s">
        <v>171</v>
      </c>
      <c r="E73" s="122" t="s">
        <v>91</v>
      </c>
      <c r="F73" s="123">
        <v>707</v>
      </c>
    </row>
    <row r="74" spans="1:6" ht="15.75" x14ac:dyDescent="0.25">
      <c r="A74" s="121" t="str">
        <f t="shared" si="2"/>
        <v>Cattaraugus</v>
      </c>
      <c r="B74" s="121" t="str">
        <f t="shared" si="3"/>
        <v>Town of machias</v>
      </c>
      <c r="C74" s="122" t="s">
        <v>93</v>
      </c>
      <c r="D74" s="122" t="s">
        <v>172</v>
      </c>
      <c r="E74" s="122" t="s">
        <v>91</v>
      </c>
      <c r="F74" s="123">
        <v>2375</v>
      </c>
    </row>
    <row r="75" spans="1:6" ht="15.75" x14ac:dyDescent="0.25">
      <c r="A75" s="121" t="str">
        <f t="shared" si="2"/>
        <v>Cattaraugus</v>
      </c>
      <c r="B75" s="121" t="str">
        <f t="shared" si="3"/>
        <v>Town of Mansfield</v>
      </c>
      <c r="C75" s="122" t="s">
        <v>93</v>
      </c>
      <c r="D75" s="122" t="s">
        <v>173</v>
      </c>
      <c r="E75" s="122" t="s">
        <v>91</v>
      </c>
      <c r="F75" s="123">
        <v>808</v>
      </c>
    </row>
    <row r="76" spans="1:6" ht="15.75" x14ac:dyDescent="0.25">
      <c r="A76" s="121" t="str">
        <f t="shared" si="2"/>
        <v>Cattaraugus</v>
      </c>
      <c r="B76" s="121" t="str">
        <f t="shared" si="3"/>
        <v>Town of Napoli</v>
      </c>
      <c r="C76" s="122" t="s">
        <v>93</v>
      </c>
      <c r="D76" s="122" t="s">
        <v>174</v>
      </c>
      <c r="E76" s="122" t="s">
        <v>91</v>
      </c>
      <c r="F76" s="123">
        <v>1248</v>
      </c>
    </row>
    <row r="77" spans="1:6" ht="15.75" x14ac:dyDescent="0.25">
      <c r="A77" s="121" t="str">
        <f t="shared" si="2"/>
        <v>Cattaraugus</v>
      </c>
      <c r="B77" s="121" t="str">
        <f t="shared" si="3"/>
        <v>Town of New Albion</v>
      </c>
      <c r="C77" s="122" t="s">
        <v>93</v>
      </c>
      <c r="D77" s="122" t="s">
        <v>145</v>
      </c>
      <c r="E77" s="122" t="s">
        <v>91</v>
      </c>
      <c r="F77" s="123">
        <v>1972</v>
      </c>
    </row>
    <row r="78" spans="1:6" ht="15.75" x14ac:dyDescent="0.25">
      <c r="A78" s="121" t="str">
        <f t="shared" si="2"/>
        <v>Cattaraugus</v>
      </c>
      <c r="B78" s="121" t="str">
        <f t="shared" si="3"/>
        <v>Oil Springs Reservation</v>
      </c>
      <c r="C78" s="122" t="s">
        <v>93</v>
      </c>
      <c r="D78" s="122" t="s">
        <v>100</v>
      </c>
      <c r="E78" s="122" t="s">
        <v>91</v>
      </c>
      <c r="F78" s="126">
        <v>0</v>
      </c>
    </row>
    <row r="79" spans="1:6" ht="15.75" x14ac:dyDescent="0.25">
      <c r="A79" s="121" t="str">
        <f t="shared" si="2"/>
        <v>Cattaraugus</v>
      </c>
      <c r="B79" s="121" t="str">
        <f t="shared" si="3"/>
        <v>City of Olean</v>
      </c>
      <c r="C79" s="122" t="s">
        <v>93</v>
      </c>
      <c r="D79" s="122" t="s">
        <v>175</v>
      </c>
      <c r="E79" s="122" t="s">
        <v>91</v>
      </c>
      <c r="F79" s="123">
        <v>14452</v>
      </c>
    </row>
    <row r="80" spans="1:6" ht="15.75" x14ac:dyDescent="0.25">
      <c r="A80" s="121" t="str">
        <f t="shared" si="2"/>
        <v>Cattaraugus</v>
      </c>
      <c r="B80" s="121" t="str">
        <f t="shared" si="3"/>
        <v>Town of Olean</v>
      </c>
      <c r="C80" s="122" t="s">
        <v>93</v>
      </c>
      <c r="D80" s="122" t="s">
        <v>176</v>
      </c>
      <c r="E80" s="122" t="s">
        <v>91</v>
      </c>
      <c r="F80" s="123">
        <v>1963</v>
      </c>
    </row>
    <row r="81" spans="1:6" ht="15.75" x14ac:dyDescent="0.25">
      <c r="A81" s="121" t="str">
        <f t="shared" si="2"/>
        <v>Cattaraugus</v>
      </c>
      <c r="B81" s="121" t="str">
        <f t="shared" si="3"/>
        <v>Town of Otto</v>
      </c>
      <c r="C81" s="122" t="s">
        <v>93</v>
      </c>
      <c r="D81" s="122" t="s">
        <v>177</v>
      </c>
      <c r="E81" s="122" t="s">
        <v>91</v>
      </c>
      <c r="F81" s="123">
        <v>808</v>
      </c>
    </row>
    <row r="82" spans="1:6" ht="15.75" x14ac:dyDescent="0.25">
      <c r="A82" s="121" t="str">
        <f t="shared" si="2"/>
        <v>Cattaraugus</v>
      </c>
      <c r="B82" s="121" t="str">
        <f t="shared" si="3"/>
        <v>Town of Perrysburg</v>
      </c>
      <c r="C82" s="122" t="s">
        <v>93</v>
      </c>
      <c r="D82" s="122" t="s">
        <v>178</v>
      </c>
      <c r="E82" s="122" t="s">
        <v>91</v>
      </c>
      <c r="F82" s="123">
        <v>1626</v>
      </c>
    </row>
    <row r="83" spans="1:6" ht="15.75" x14ac:dyDescent="0.25">
      <c r="A83" s="121" t="str">
        <f t="shared" si="2"/>
        <v>Cattaraugus</v>
      </c>
      <c r="B83" s="121" t="str">
        <f t="shared" si="3"/>
        <v>Village of Perrysburg</v>
      </c>
      <c r="C83" s="122" t="s">
        <v>93</v>
      </c>
      <c r="D83" s="122" t="s">
        <v>178</v>
      </c>
      <c r="E83" s="122" t="s">
        <v>179</v>
      </c>
      <c r="F83" s="123">
        <v>401</v>
      </c>
    </row>
    <row r="84" spans="1:6" ht="15.75" x14ac:dyDescent="0.25">
      <c r="A84" s="121" t="str">
        <f t="shared" si="2"/>
        <v>Cattaraugus</v>
      </c>
      <c r="B84" s="121" t="str">
        <f t="shared" si="3"/>
        <v>Town of Persia</v>
      </c>
      <c r="C84" s="122" t="s">
        <v>93</v>
      </c>
      <c r="D84" s="122" t="s">
        <v>161</v>
      </c>
      <c r="E84" s="122" t="s">
        <v>91</v>
      </c>
      <c r="F84" s="123">
        <v>2404</v>
      </c>
    </row>
    <row r="85" spans="1:6" ht="15.75" x14ac:dyDescent="0.25">
      <c r="A85" s="121" t="str">
        <f t="shared" si="2"/>
        <v>Cattaraugus</v>
      </c>
      <c r="B85" s="121" t="str">
        <f t="shared" si="3"/>
        <v>Town of Portville</v>
      </c>
      <c r="C85" s="122" t="s">
        <v>93</v>
      </c>
      <c r="D85" s="122" t="s">
        <v>180</v>
      </c>
      <c r="E85" s="122" t="s">
        <v>91</v>
      </c>
      <c r="F85" s="123">
        <v>3730</v>
      </c>
    </row>
    <row r="86" spans="1:6" ht="15.75" x14ac:dyDescent="0.25">
      <c r="A86" s="121" t="str">
        <f t="shared" si="2"/>
        <v>Cattaraugus</v>
      </c>
      <c r="B86" s="121" t="str">
        <f t="shared" si="3"/>
        <v>Village of Portville</v>
      </c>
      <c r="C86" s="122" t="s">
        <v>93</v>
      </c>
      <c r="D86" s="122" t="s">
        <v>180</v>
      </c>
      <c r="E86" s="122" t="s">
        <v>181</v>
      </c>
      <c r="F86" s="123">
        <v>1014</v>
      </c>
    </row>
    <row r="87" spans="1:6" ht="15.75" x14ac:dyDescent="0.25">
      <c r="A87" s="121" t="str">
        <f t="shared" si="2"/>
        <v>Cattaraugus</v>
      </c>
      <c r="B87" s="121" t="str">
        <f t="shared" si="3"/>
        <v>Town of Randolph</v>
      </c>
      <c r="C87" s="122" t="s">
        <v>93</v>
      </c>
      <c r="D87" s="122" t="s">
        <v>153</v>
      </c>
      <c r="E87" s="122" t="s">
        <v>91</v>
      </c>
      <c r="F87" s="123">
        <v>2602</v>
      </c>
    </row>
    <row r="88" spans="1:6" ht="15.75" x14ac:dyDescent="0.25">
      <c r="A88" s="121" t="str">
        <f t="shared" si="2"/>
        <v>Cattaraugus</v>
      </c>
      <c r="B88" s="121" t="str">
        <f t="shared" si="3"/>
        <v>Village of Randloph</v>
      </c>
      <c r="C88" s="122" t="s">
        <v>93</v>
      </c>
      <c r="D88" s="122" t="s">
        <v>153</v>
      </c>
      <c r="E88" s="122" t="s">
        <v>182</v>
      </c>
      <c r="F88" s="123">
        <v>1286</v>
      </c>
    </row>
    <row r="89" spans="1:6" ht="15.75" x14ac:dyDescent="0.25">
      <c r="A89" s="121" t="str">
        <f t="shared" si="2"/>
        <v>Cattaraugus</v>
      </c>
      <c r="B89" s="121" t="str">
        <f t="shared" si="3"/>
        <v>Town of Red House</v>
      </c>
      <c r="C89" s="122" t="s">
        <v>93</v>
      </c>
      <c r="D89" s="122" t="s">
        <v>183</v>
      </c>
      <c r="E89" s="122" t="s">
        <v>91</v>
      </c>
      <c r="F89" s="123">
        <v>38</v>
      </c>
    </row>
    <row r="90" spans="1:6" ht="15.75" x14ac:dyDescent="0.25">
      <c r="A90" s="121" t="str">
        <f t="shared" si="2"/>
        <v>Cattaraugus</v>
      </c>
      <c r="B90" s="121" t="str">
        <f t="shared" si="3"/>
        <v>City of Salamanca</v>
      </c>
      <c r="C90" s="122" t="s">
        <v>93</v>
      </c>
      <c r="D90" s="122" t="s">
        <v>184</v>
      </c>
      <c r="E90" s="122" t="s">
        <v>91</v>
      </c>
      <c r="F90" s="123">
        <v>5815</v>
      </c>
    </row>
    <row r="91" spans="1:6" ht="15.75" x14ac:dyDescent="0.25">
      <c r="A91" s="121" t="str">
        <f t="shared" si="2"/>
        <v>Cattaraugus</v>
      </c>
      <c r="B91" s="121" t="str">
        <f t="shared" si="3"/>
        <v>Town of Salamanca</v>
      </c>
      <c r="C91" s="122" t="s">
        <v>93</v>
      </c>
      <c r="D91" s="122" t="s">
        <v>185</v>
      </c>
      <c r="E91" s="122" t="s">
        <v>91</v>
      </c>
      <c r="F91" s="123">
        <v>481</v>
      </c>
    </row>
    <row r="92" spans="1:6" ht="15.75" x14ac:dyDescent="0.25">
      <c r="A92" s="121" t="str">
        <f t="shared" si="2"/>
        <v>Cattaraugus</v>
      </c>
      <c r="B92" s="121" t="str">
        <f t="shared" si="3"/>
        <v>Village of South Dayton</v>
      </c>
      <c r="C92" s="122" t="s">
        <v>93</v>
      </c>
      <c r="D92" s="122" t="s">
        <v>186</v>
      </c>
      <c r="E92" s="122" t="s">
        <v>187</v>
      </c>
      <c r="F92" s="123">
        <v>620</v>
      </c>
    </row>
    <row r="93" spans="1:6" ht="15.75" x14ac:dyDescent="0.25">
      <c r="A93" s="121" t="str">
        <f t="shared" si="2"/>
        <v>Cattaraugus</v>
      </c>
      <c r="B93" s="121" t="str">
        <f t="shared" si="3"/>
        <v>Town of South Valley</v>
      </c>
      <c r="C93" s="122" t="s">
        <v>93</v>
      </c>
      <c r="D93" s="122" t="s">
        <v>188</v>
      </c>
      <c r="E93" s="122" t="s">
        <v>91</v>
      </c>
      <c r="F93" s="123">
        <v>264</v>
      </c>
    </row>
    <row r="94" spans="1:6" ht="15.75" x14ac:dyDescent="0.25">
      <c r="A94" s="121" t="str">
        <f t="shared" si="2"/>
        <v>Cattaraugus</v>
      </c>
      <c r="B94" s="121" t="str">
        <f t="shared" si="3"/>
        <v>Town of Yorkshire</v>
      </c>
      <c r="C94" s="122" t="s">
        <v>93</v>
      </c>
      <c r="D94" s="122" t="s">
        <v>150</v>
      </c>
      <c r="E94" s="122" t="s">
        <v>91</v>
      </c>
      <c r="F94" s="123">
        <v>3913</v>
      </c>
    </row>
    <row r="95" spans="1:6" ht="15.75" x14ac:dyDescent="0.25">
      <c r="A95" s="121" t="str">
        <f t="shared" si="2"/>
        <v>Chautauqua</v>
      </c>
      <c r="B95" s="121" t="str">
        <f t="shared" si="3"/>
        <v>Chautauqua County</v>
      </c>
      <c r="C95" s="122" t="s">
        <v>95</v>
      </c>
      <c r="D95" s="122" t="s">
        <v>91</v>
      </c>
      <c r="E95" s="122" t="s">
        <v>91</v>
      </c>
      <c r="F95" s="123">
        <v>134905</v>
      </c>
    </row>
    <row r="96" spans="1:6" ht="15.75" x14ac:dyDescent="0.25">
      <c r="A96" s="121" t="str">
        <f t="shared" si="2"/>
        <v>Chautauqua</v>
      </c>
      <c r="B96" s="121" t="str">
        <f t="shared" si="3"/>
        <v>Town of Arkwright</v>
      </c>
      <c r="C96" s="122" t="s">
        <v>95</v>
      </c>
      <c r="D96" s="122" t="s">
        <v>189</v>
      </c>
      <c r="E96" s="122" t="s">
        <v>91</v>
      </c>
      <c r="F96" s="123">
        <v>1061</v>
      </c>
    </row>
    <row r="97" spans="1:6" ht="15.75" x14ac:dyDescent="0.25">
      <c r="A97" s="121" t="str">
        <f t="shared" si="2"/>
        <v>Chautauqua</v>
      </c>
      <c r="B97" s="121" t="str">
        <f t="shared" si="3"/>
        <v>Village of Bemus Point</v>
      </c>
      <c r="C97" s="122" t="s">
        <v>95</v>
      </c>
      <c r="D97" s="122" t="s">
        <v>190</v>
      </c>
      <c r="E97" s="122" t="s">
        <v>191</v>
      </c>
      <c r="F97" s="123">
        <v>364</v>
      </c>
    </row>
    <row r="98" spans="1:6" ht="15.75" x14ac:dyDescent="0.25">
      <c r="A98" s="121" t="str">
        <f t="shared" si="2"/>
        <v>Chautauqua</v>
      </c>
      <c r="B98" s="121" t="str">
        <f t="shared" si="3"/>
        <v>Village of Brocton</v>
      </c>
      <c r="C98" s="122" t="s">
        <v>95</v>
      </c>
      <c r="D98" s="122" t="s">
        <v>192</v>
      </c>
      <c r="E98" s="122" t="s">
        <v>193</v>
      </c>
      <c r="F98" s="123">
        <v>1486</v>
      </c>
    </row>
    <row r="99" spans="1:6" ht="15.75" x14ac:dyDescent="0.25">
      <c r="A99" s="121" t="str">
        <f t="shared" si="2"/>
        <v>Chautauqua</v>
      </c>
      <c r="B99" s="121" t="str">
        <f t="shared" si="3"/>
        <v>Town of Busti</v>
      </c>
      <c r="C99" s="122" t="s">
        <v>95</v>
      </c>
      <c r="D99" s="122" t="s">
        <v>194</v>
      </c>
      <c r="E99" s="122" t="s">
        <v>91</v>
      </c>
      <c r="F99" s="123">
        <v>7351</v>
      </c>
    </row>
    <row r="100" spans="1:6" ht="15.75" x14ac:dyDescent="0.25">
      <c r="A100" s="121" t="str">
        <f t="shared" si="2"/>
        <v>Chautauqua</v>
      </c>
      <c r="B100" s="121" t="str">
        <f t="shared" si="3"/>
        <v>Town of Carroll</v>
      </c>
      <c r="C100" s="122" t="s">
        <v>95</v>
      </c>
      <c r="D100" s="122" t="s">
        <v>195</v>
      </c>
      <c r="E100" s="122" t="s">
        <v>91</v>
      </c>
      <c r="F100" s="123">
        <v>3524</v>
      </c>
    </row>
    <row r="101" spans="1:6" ht="15.75" x14ac:dyDescent="0.25">
      <c r="A101" s="121" t="str">
        <f t="shared" si="2"/>
        <v>Chautauqua</v>
      </c>
      <c r="B101" s="121" t="str">
        <f t="shared" si="3"/>
        <v>Village of Cassadaga</v>
      </c>
      <c r="C101" s="122" t="s">
        <v>95</v>
      </c>
      <c r="D101" s="122" t="s">
        <v>196</v>
      </c>
      <c r="E101" s="122" t="s">
        <v>197</v>
      </c>
      <c r="F101" s="123">
        <v>634</v>
      </c>
    </row>
    <row r="102" spans="1:6" ht="15.75" x14ac:dyDescent="0.25">
      <c r="A102" s="121" t="str">
        <f t="shared" si="2"/>
        <v>Chautauqua</v>
      </c>
      <c r="B102" s="121" t="str">
        <f t="shared" si="3"/>
        <v>Cattaraugus Reservation</v>
      </c>
      <c r="C102" s="122" t="s">
        <v>95</v>
      </c>
      <c r="D102" s="122" t="s">
        <v>96</v>
      </c>
      <c r="E102" s="122" t="s">
        <v>91</v>
      </c>
      <c r="F102" s="123">
        <v>38</v>
      </c>
    </row>
    <row r="103" spans="1:6" ht="15.75" x14ac:dyDescent="0.25">
      <c r="A103" s="121" t="str">
        <f t="shared" si="2"/>
        <v>Chautauqua</v>
      </c>
      <c r="B103" s="121" t="str">
        <f t="shared" si="3"/>
        <v>Village of Celoron</v>
      </c>
      <c r="C103" s="122" t="s">
        <v>95</v>
      </c>
      <c r="D103" s="122" t="s">
        <v>198</v>
      </c>
      <c r="E103" s="122" t="s">
        <v>199</v>
      </c>
      <c r="F103" s="123">
        <v>1112</v>
      </c>
    </row>
    <row r="104" spans="1:6" ht="15.75" x14ac:dyDescent="0.25">
      <c r="A104" s="121" t="str">
        <f t="shared" si="2"/>
        <v>Chautauqua</v>
      </c>
      <c r="B104" s="121" t="str">
        <f t="shared" si="3"/>
        <v>Town of Charlotte</v>
      </c>
      <c r="C104" s="122" t="s">
        <v>95</v>
      </c>
      <c r="D104" s="122" t="s">
        <v>200</v>
      </c>
      <c r="E104" s="122" t="s">
        <v>91</v>
      </c>
      <c r="F104" s="123">
        <v>1729</v>
      </c>
    </row>
    <row r="105" spans="1:6" ht="15.75" x14ac:dyDescent="0.25">
      <c r="A105" s="121" t="str">
        <f t="shared" si="2"/>
        <v>Chautauqua</v>
      </c>
      <c r="B105" s="121" t="str">
        <f t="shared" si="3"/>
        <v>Town of Chautauqua</v>
      </c>
      <c r="C105" s="122" t="s">
        <v>95</v>
      </c>
      <c r="D105" s="122" t="s">
        <v>201</v>
      </c>
      <c r="E105" s="122" t="s">
        <v>91</v>
      </c>
      <c r="F105" s="123">
        <v>4464</v>
      </c>
    </row>
    <row r="106" spans="1:6" ht="15.75" x14ac:dyDescent="0.25">
      <c r="A106" s="121" t="str">
        <f t="shared" si="2"/>
        <v>Chautauqua</v>
      </c>
      <c r="B106" s="121" t="str">
        <f t="shared" si="3"/>
        <v>Town of Cherry Creek</v>
      </c>
      <c r="C106" s="122" t="s">
        <v>95</v>
      </c>
      <c r="D106" s="122" t="s">
        <v>202</v>
      </c>
      <c r="E106" s="122" t="s">
        <v>91</v>
      </c>
      <c r="F106" s="123">
        <v>1118</v>
      </c>
    </row>
    <row r="107" spans="1:6" ht="15.75" x14ac:dyDescent="0.25">
      <c r="A107" s="121" t="str">
        <f t="shared" si="2"/>
        <v>Chautauqua</v>
      </c>
      <c r="B107" s="121" t="str">
        <f t="shared" si="3"/>
        <v>Village of Cherry Creek</v>
      </c>
      <c r="C107" s="122" t="s">
        <v>95</v>
      </c>
      <c r="D107" s="122" t="s">
        <v>202</v>
      </c>
      <c r="E107" s="122" t="s">
        <v>203</v>
      </c>
      <c r="F107" s="123">
        <v>461</v>
      </c>
    </row>
    <row r="108" spans="1:6" ht="15.75" x14ac:dyDescent="0.25">
      <c r="A108" s="121" t="str">
        <f t="shared" si="2"/>
        <v>Chautauqua</v>
      </c>
      <c r="B108" s="121" t="str">
        <f t="shared" si="3"/>
        <v>Town of Clymer</v>
      </c>
      <c r="C108" s="122" t="s">
        <v>95</v>
      </c>
      <c r="D108" s="122" t="s">
        <v>204</v>
      </c>
      <c r="E108" s="122" t="s">
        <v>91</v>
      </c>
      <c r="F108" s="123">
        <v>1698</v>
      </c>
    </row>
    <row r="109" spans="1:6" ht="15.75" x14ac:dyDescent="0.25">
      <c r="A109" s="121" t="str">
        <f t="shared" si="2"/>
        <v>Chautauqua</v>
      </c>
      <c r="B109" s="121" t="str">
        <f t="shared" si="3"/>
        <v>City of Dunkirk</v>
      </c>
      <c r="C109" s="122" t="s">
        <v>95</v>
      </c>
      <c r="D109" s="122" t="s">
        <v>205</v>
      </c>
      <c r="E109" s="122" t="s">
        <v>91</v>
      </c>
      <c r="F109" s="123">
        <v>12563</v>
      </c>
    </row>
    <row r="110" spans="1:6" ht="15.75" x14ac:dyDescent="0.25">
      <c r="A110" s="121" t="str">
        <f t="shared" si="2"/>
        <v>Chautauqua</v>
      </c>
      <c r="B110" s="121" t="str">
        <f t="shared" si="3"/>
        <v>Town of Dunkirk</v>
      </c>
      <c r="C110" s="122" t="s">
        <v>95</v>
      </c>
      <c r="D110" s="122" t="s">
        <v>206</v>
      </c>
      <c r="E110" s="122" t="s">
        <v>91</v>
      </c>
      <c r="F110" s="123">
        <v>1318</v>
      </c>
    </row>
    <row r="111" spans="1:6" ht="15.75" x14ac:dyDescent="0.25">
      <c r="A111" s="121" t="str">
        <f t="shared" si="2"/>
        <v>Chautauqua</v>
      </c>
      <c r="B111" s="121" t="str">
        <f t="shared" si="3"/>
        <v>Town of Ellery</v>
      </c>
      <c r="C111" s="122" t="s">
        <v>95</v>
      </c>
      <c r="D111" s="122" t="s">
        <v>190</v>
      </c>
      <c r="E111" s="122" t="s">
        <v>91</v>
      </c>
      <c r="F111" s="123">
        <v>4528</v>
      </c>
    </row>
    <row r="112" spans="1:6" ht="15.75" x14ac:dyDescent="0.25">
      <c r="A112" s="121" t="str">
        <f t="shared" si="2"/>
        <v>Chautauqua</v>
      </c>
      <c r="B112" s="121" t="str">
        <f t="shared" si="3"/>
        <v>Town of Ellicott</v>
      </c>
      <c r="C112" s="122" t="s">
        <v>95</v>
      </c>
      <c r="D112" s="122" t="s">
        <v>198</v>
      </c>
      <c r="E112" s="122" t="s">
        <v>91</v>
      </c>
      <c r="F112" s="123">
        <v>8714</v>
      </c>
    </row>
    <row r="113" spans="1:6" ht="15.75" x14ac:dyDescent="0.25">
      <c r="A113" s="121" t="str">
        <f t="shared" si="2"/>
        <v>Chautauqua</v>
      </c>
      <c r="B113" s="121" t="str">
        <f t="shared" si="3"/>
        <v>Town of Ellington</v>
      </c>
      <c r="C113" s="122" t="s">
        <v>95</v>
      </c>
      <c r="D113" s="122" t="s">
        <v>207</v>
      </c>
      <c r="E113" s="122" t="s">
        <v>91</v>
      </c>
      <c r="F113" s="123">
        <v>1643</v>
      </c>
    </row>
    <row r="114" spans="1:6" ht="15.75" x14ac:dyDescent="0.25">
      <c r="A114" s="121" t="str">
        <f t="shared" si="2"/>
        <v>Chautauqua</v>
      </c>
      <c r="B114" s="121" t="str">
        <f t="shared" si="3"/>
        <v>Village of Falconer</v>
      </c>
      <c r="C114" s="122" t="s">
        <v>95</v>
      </c>
      <c r="D114" s="122" t="s">
        <v>198</v>
      </c>
      <c r="E114" s="122" t="s">
        <v>208</v>
      </c>
      <c r="F114" s="123">
        <v>2420</v>
      </c>
    </row>
    <row r="115" spans="1:6" ht="15.75" x14ac:dyDescent="0.25">
      <c r="A115" s="121" t="str">
        <f t="shared" si="2"/>
        <v>Chautauqua</v>
      </c>
      <c r="B115" s="121" t="str">
        <f t="shared" si="3"/>
        <v>Village of Forestville</v>
      </c>
      <c r="C115" s="122" t="s">
        <v>95</v>
      </c>
      <c r="D115" s="122" t="s">
        <v>209</v>
      </c>
      <c r="E115" s="122" t="s">
        <v>210</v>
      </c>
      <c r="F115" s="123">
        <v>697</v>
      </c>
    </row>
    <row r="116" spans="1:6" ht="15.75" x14ac:dyDescent="0.25">
      <c r="A116" s="121" t="str">
        <f t="shared" si="2"/>
        <v>Chautauqua</v>
      </c>
      <c r="B116" s="121" t="str">
        <f t="shared" si="3"/>
        <v>Village of Fredonia</v>
      </c>
      <c r="C116" s="122" t="s">
        <v>95</v>
      </c>
      <c r="D116" s="122" t="s">
        <v>211</v>
      </c>
      <c r="E116" s="122" t="s">
        <v>212</v>
      </c>
      <c r="F116" s="123">
        <v>11230</v>
      </c>
    </row>
    <row r="117" spans="1:6" ht="15.75" x14ac:dyDescent="0.25">
      <c r="A117" s="121" t="str">
        <f t="shared" si="2"/>
        <v>Chautauqua</v>
      </c>
      <c r="B117" s="121" t="str">
        <f t="shared" si="3"/>
        <v>Town of French Creek</v>
      </c>
      <c r="C117" s="122" t="s">
        <v>95</v>
      </c>
      <c r="D117" s="122" t="s">
        <v>213</v>
      </c>
      <c r="E117" s="122" t="s">
        <v>91</v>
      </c>
      <c r="F117" s="123">
        <v>906</v>
      </c>
    </row>
    <row r="118" spans="1:6" ht="15.75" x14ac:dyDescent="0.25">
      <c r="A118" s="121" t="str">
        <f t="shared" si="2"/>
        <v>Chautauqua</v>
      </c>
      <c r="B118" s="121" t="str">
        <f t="shared" si="3"/>
        <v>Town of Gerry</v>
      </c>
      <c r="C118" s="122" t="s">
        <v>95</v>
      </c>
      <c r="D118" s="122" t="s">
        <v>214</v>
      </c>
      <c r="E118" s="122" t="s">
        <v>91</v>
      </c>
      <c r="F118" s="123">
        <v>1905</v>
      </c>
    </row>
    <row r="119" spans="1:6" ht="15.75" x14ac:dyDescent="0.25">
      <c r="A119" s="121" t="str">
        <f t="shared" si="2"/>
        <v>Chautauqua</v>
      </c>
      <c r="B119" s="121" t="str">
        <f t="shared" si="3"/>
        <v>Town of hanover</v>
      </c>
      <c r="C119" s="122" t="s">
        <v>95</v>
      </c>
      <c r="D119" s="122" t="s">
        <v>215</v>
      </c>
      <c r="E119" s="122" t="s">
        <v>91</v>
      </c>
      <c r="F119" s="123">
        <v>7127</v>
      </c>
    </row>
    <row r="120" spans="1:6" ht="15.75" x14ac:dyDescent="0.25">
      <c r="A120" s="121" t="str">
        <f t="shared" si="2"/>
        <v>Chautauqua</v>
      </c>
      <c r="B120" s="121" t="str">
        <f t="shared" si="3"/>
        <v>Town of Harmony</v>
      </c>
      <c r="C120" s="122" t="s">
        <v>95</v>
      </c>
      <c r="D120" s="122" t="s">
        <v>216</v>
      </c>
      <c r="E120" s="122" t="s">
        <v>91</v>
      </c>
      <c r="F120" s="123">
        <v>2206</v>
      </c>
    </row>
    <row r="121" spans="1:6" ht="15.75" x14ac:dyDescent="0.25">
      <c r="A121" s="121" t="str">
        <f t="shared" si="2"/>
        <v>Chautauqua</v>
      </c>
      <c r="B121" s="121" t="str">
        <f t="shared" si="3"/>
        <v>City of Jamestown</v>
      </c>
      <c r="C121" s="122" t="s">
        <v>95</v>
      </c>
      <c r="D121" s="122" t="s">
        <v>217</v>
      </c>
      <c r="E121" s="122" t="s">
        <v>91</v>
      </c>
      <c r="F121" s="123">
        <v>31146</v>
      </c>
    </row>
    <row r="122" spans="1:6" ht="15.75" x14ac:dyDescent="0.25">
      <c r="A122" s="121" t="str">
        <f t="shared" si="2"/>
        <v>Chautauqua</v>
      </c>
      <c r="B122" s="121" t="str">
        <f t="shared" si="3"/>
        <v>Town of Kiantone</v>
      </c>
      <c r="C122" s="122" t="s">
        <v>95</v>
      </c>
      <c r="D122" s="122" t="s">
        <v>218</v>
      </c>
      <c r="E122" s="122" t="s">
        <v>91</v>
      </c>
      <c r="F122" s="123">
        <v>1350</v>
      </c>
    </row>
    <row r="123" spans="1:6" ht="15.75" x14ac:dyDescent="0.25">
      <c r="A123" s="121" t="str">
        <f t="shared" si="2"/>
        <v>Chautauqua</v>
      </c>
      <c r="B123" s="121" t="str">
        <f t="shared" si="3"/>
        <v>Village of Lakewood</v>
      </c>
      <c r="C123" s="122" t="s">
        <v>95</v>
      </c>
      <c r="D123" s="122" t="s">
        <v>194</v>
      </c>
      <c r="E123" s="122" t="s">
        <v>219</v>
      </c>
      <c r="F123" s="123">
        <v>3002</v>
      </c>
    </row>
    <row r="124" spans="1:6" ht="15.75" x14ac:dyDescent="0.25">
      <c r="A124" s="121" t="str">
        <f t="shared" si="2"/>
        <v>Chautauqua</v>
      </c>
      <c r="B124" s="121" t="str">
        <f t="shared" si="3"/>
        <v>Village of mayville</v>
      </c>
      <c r="C124" s="122" t="s">
        <v>95</v>
      </c>
      <c r="D124" s="122" t="s">
        <v>201</v>
      </c>
      <c r="E124" s="122" t="s">
        <v>220</v>
      </c>
      <c r="F124" s="123">
        <v>1711</v>
      </c>
    </row>
    <row r="125" spans="1:6" ht="15.75" x14ac:dyDescent="0.25">
      <c r="A125" s="121" t="str">
        <f t="shared" si="2"/>
        <v>Chautauqua</v>
      </c>
      <c r="B125" s="121" t="str">
        <f t="shared" si="3"/>
        <v>Town of Mina</v>
      </c>
      <c r="C125" s="122" t="s">
        <v>95</v>
      </c>
      <c r="D125" s="122" t="s">
        <v>221</v>
      </c>
      <c r="E125" s="122" t="s">
        <v>91</v>
      </c>
      <c r="F125" s="123">
        <v>1106</v>
      </c>
    </row>
    <row r="126" spans="1:6" ht="15.75" x14ac:dyDescent="0.25">
      <c r="A126" s="121" t="str">
        <f t="shared" si="2"/>
        <v>Chautauqua</v>
      </c>
      <c r="B126" s="121" t="str">
        <f t="shared" si="3"/>
        <v>Town of North Harmony</v>
      </c>
      <c r="C126" s="122" t="s">
        <v>95</v>
      </c>
      <c r="D126" s="122" t="s">
        <v>222</v>
      </c>
      <c r="E126" s="122" t="s">
        <v>91</v>
      </c>
      <c r="F126" s="123">
        <v>2267</v>
      </c>
    </row>
    <row r="127" spans="1:6" ht="15.75" x14ac:dyDescent="0.25">
      <c r="A127" s="121" t="str">
        <f t="shared" si="2"/>
        <v>Chautauqua</v>
      </c>
      <c r="B127" s="121" t="str">
        <f t="shared" si="3"/>
        <v>Village of Panama</v>
      </c>
      <c r="C127" s="122" t="s">
        <v>95</v>
      </c>
      <c r="D127" s="122" t="s">
        <v>216</v>
      </c>
      <c r="E127" s="122" t="s">
        <v>223</v>
      </c>
      <c r="F127" s="123">
        <v>479</v>
      </c>
    </row>
    <row r="128" spans="1:6" ht="15.75" x14ac:dyDescent="0.25">
      <c r="A128" s="121" t="str">
        <f t="shared" si="2"/>
        <v>Chautauqua</v>
      </c>
      <c r="B128" s="121" t="str">
        <f t="shared" si="3"/>
        <v>Town of Poland</v>
      </c>
      <c r="C128" s="122" t="s">
        <v>95</v>
      </c>
      <c r="D128" s="122" t="s">
        <v>224</v>
      </c>
      <c r="E128" s="122" t="s">
        <v>91</v>
      </c>
      <c r="F128" s="123">
        <v>2356</v>
      </c>
    </row>
    <row r="129" spans="1:6" ht="15.75" x14ac:dyDescent="0.25">
      <c r="A129" s="121" t="str">
        <f t="shared" si="2"/>
        <v>Chautauqua</v>
      </c>
      <c r="B129" s="121" t="str">
        <f t="shared" si="3"/>
        <v>Town of Pomfret</v>
      </c>
      <c r="C129" s="122" t="s">
        <v>95</v>
      </c>
      <c r="D129" s="122" t="s">
        <v>211</v>
      </c>
      <c r="E129" s="122" t="s">
        <v>91</v>
      </c>
      <c r="F129" s="123">
        <v>14965</v>
      </c>
    </row>
    <row r="130" spans="1:6" ht="15.75" x14ac:dyDescent="0.25">
      <c r="A130" s="121" t="str">
        <f t="shared" si="2"/>
        <v>Chautauqua</v>
      </c>
      <c r="B130" s="121" t="str">
        <f t="shared" si="3"/>
        <v>Town of Portland</v>
      </c>
      <c r="C130" s="122" t="s">
        <v>95</v>
      </c>
      <c r="D130" s="122" t="s">
        <v>192</v>
      </c>
      <c r="E130" s="122" t="s">
        <v>91</v>
      </c>
      <c r="F130" s="123">
        <v>4827</v>
      </c>
    </row>
    <row r="131" spans="1:6" ht="15.75" x14ac:dyDescent="0.25">
      <c r="A131" s="121" t="str">
        <f t="shared" ref="A131:A194" si="4">LEFT(C131,LEN(C131)-7)</f>
        <v>Chautauqua</v>
      </c>
      <c r="B131" s="121" t="str">
        <f t="shared" ref="B131:B194" si="5">IF(D131="",C131,IF(E131="",D131,E131))</f>
        <v>Town of Ripley</v>
      </c>
      <c r="C131" s="122" t="s">
        <v>95</v>
      </c>
      <c r="D131" s="122" t="s">
        <v>225</v>
      </c>
      <c r="E131" s="122" t="s">
        <v>91</v>
      </c>
      <c r="F131" s="123">
        <v>2415</v>
      </c>
    </row>
    <row r="132" spans="1:6" ht="15.75" x14ac:dyDescent="0.25">
      <c r="A132" s="121" t="str">
        <f t="shared" si="4"/>
        <v>Chautauqua</v>
      </c>
      <c r="B132" s="121" t="str">
        <f t="shared" si="5"/>
        <v>Town of Sheridan</v>
      </c>
      <c r="C132" s="122" t="s">
        <v>95</v>
      </c>
      <c r="D132" s="122" t="s">
        <v>226</v>
      </c>
      <c r="E132" s="122" t="s">
        <v>91</v>
      </c>
      <c r="F132" s="123">
        <v>2673</v>
      </c>
    </row>
    <row r="133" spans="1:6" ht="15.75" x14ac:dyDescent="0.25">
      <c r="A133" s="121" t="str">
        <f t="shared" si="4"/>
        <v>Chautauqua</v>
      </c>
      <c r="B133" s="121" t="str">
        <f t="shared" si="5"/>
        <v>Town of Sherman</v>
      </c>
      <c r="C133" s="122" t="s">
        <v>95</v>
      </c>
      <c r="D133" s="122" t="s">
        <v>227</v>
      </c>
      <c r="E133" s="122" t="s">
        <v>91</v>
      </c>
      <c r="F133" s="123">
        <v>1653</v>
      </c>
    </row>
    <row r="134" spans="1:6" ht="15.75" x14ac:dyDescent="0.25">
      <c r="A134" s="121" t="str">
        <f t="shared" si="4"/>
        <v>Chautauqua</v>
      </c>
      <c r="B134" s="121" t="str">
        <f t="shared" si="5"/>
        <v>Village of Sherman</v>
      </c>
      <c r="C134" s="122" t="s">
        <v>95</v>
      </c>
      <c r="D134" s="122" t="s">
        <v>227</v>
      </c>
      <c r="E134" s="122" t="s">
        <v>228</v>
      </c>
      <c r="F134" s="123">
        <v>730</v>
      </c>
    </row>
    <row r="135" spans="1:6" ht="15.75" x14ac:dyDescent="0.25">
      <c r="A135" s="121" t="str">
        <f t="shared" si="4"/>
        <v>Chautauqua</v>
      </c>
      <c r="B135" s="121" t="str">
        <f t="shared" si="5"/>
        <v>Village of Silver Creek</v>
      </c>
      <c r="C135" s="122" t="s">
        <v>95</v>
      </c>
      <c r="D135" s="122" t="s">
        <v>209</v>
      </c>
      <c r="E135" s="122" t="s">
        <v>229</v>
      </c>
      <c r="F135" s="123">
        <v>2656</v>
      </c>
    </row>
    <row r="136" spans="1:6" ht="15.75" x14ac:dyDescent="0.25">
      <c r="A136" s="121" t="str">
        <f t="shared" si="4"/>
        <v>Chautauqua</v>
      </c>
      <c r="B136" s="121" t="str">
        <f t="shared" si="5"/>
        <v>Village of Sinclairville</v>
      </c>
      <c r="C136" s="122" t="s">
        <v>95</v>
      </c>
      <c r="D136" s="122" t="s">
        <v>200</v>
      </c>
      <c r="E136" s="122" t="s">
        <v>230</v>
      </c>
      <c r="F136" s="123">
        <v>688</v>
      </c>
    </row>
    <row r="137" spans="1:6" ht="15.75" x14ac:dyDescent="0.25">
      <c r="A137" s="121" t="str">
        <f t="shared" si="4"/>
        <v>Chautauqua</v>
      </c>
      <c r="B137" s="121" t="str">
        <f t="shared" si="5"/>
        <v>Town of Stockton</v>
      </c>
      <c r="C137" s="122" t="s">
        <v>95</v>
      </c>
      <c r="D137" s="122" t="s">
        <v>196</v>
      </c>
      <c r="E137" s="122" t="s">
        <v>91</v>
      </c>
      <c r="F137" s="123">
        <v>2248</v>
      </c>
    </row>
    <row r="138" spans="1:6" ht="15.75" x14ac:dyDescent="0.25">
      <c r="A138" s="121" t="str">
        <f t="shared" si="4"/>
        <v>Chautauqua</v>
      </c>
      <c r="B138" s="121" t="str">
        <f t="shared" si="5"/>
        <v>Town of Villenova</v>
      </c>
      <c r="C138" s="122" t="s">
        <v>95</v>
      </c>
      <c r="D138" s="122" t="s">
        <v>231</v>
      </c>
      <c r="E138" s="122" t="s">
        <v>91</v>
      </c>
      <c r="F138" s="123">
        <v>1110</v>
      </c>
    </row>
    <row r="139" spans="1:6" ht="15.75" x14ac:dyDescent="0.25">
      <c r="A139" s="121" t="str">
        <f t="shared" si="4"/>
        <v>Chautauqua</v>
      </c>
      <c r="B139" s="121" t="str">
        <f t="shared" si="5"/>
        <v>Town of Westfield</v>
      </c>
      <c r="C139" s="122" t="s">
        <v>95</v>
      </c>
      <c r="D139" s="122" t="s">
        <v>232</v>
      </c>
      <c r="E139" s="122" t="s">
        <v>91</v>
      </c>
      <c r="F139" s="123">
        <v>4896</v>
      </c>
    </row>
    <row r="140" spans="1:6" ht="15.75" x14ac:dyDescent="0.25">
      <c r="A140" s="121" t="str">
        <f t="shared" si="4"/>
        <v>Chautauqua</v>
      </c>
      <c r="B140" s="121" t="str">
        <f t="shared" si="5"/>
        <v>Village of Westfield</v>
      </c>
      <c r="C140" s="122" t="s">
        <v>95</v>
      </c>
      <c r="D140" s="122" t="s">
        <v>232</v>
      </c>
      <c r="E140" s="122" t="s">
        <v>233</v>
      </c>
      <c r="F140" s="123">
        <v>3224</v>
      </c>
    </row>
    <row r="141" spans="1:6" ht="15.75" x14ac:dyDescent="0.25">
      <c r="A141" s="121" t="str">
        <f t="shared" si="4"/>
        <v>Erie</v>
      </c>
      <c r="B141" s="121" t="str">
        <f t="shared" si="5"/>
        <v>Erie County</v>
      </c>
      <c r="C141" s="122" t="s">
        <v>97</v>
      </c>
      <c r="D141" s="122" t="s">
        <v>91</v>
      </c>
      <c r="E141" s="122" t="s">
        <v>91</v>
      </c>
      <c r="F141" s="123">
        <v>919040</v>
      </c>
    </row>
    <row r="142" spans="1:6" ht="15.75" x14ac:dyDescent="0.25">
      <c r="A142" s="121" t="str">
        <f t="shared" si="4"/>
        <v>Erie</v>
      </c>
      <c r="B142" s="121" t="str">
        <f t="shared" si="5"/>
        <v>Village of Akron</v>
      </c>
      <c r="C142" s="122" t="s">
        <v>97</v>
      </c>
      <c r="D142" s="122" t="s">
        <v>234</v>
      </c>
      <c r="E142" s="122" t="s">
        <v>235</v>
      </c>
      <c r="F142" s="123">
        <v>2868</v>
      </c>
    </row>
    <row r="143" spans="1:6" ht="15.75" x14ac:dyDescent="0.25">
      <c r="A143" s="121" t="str">
        <f t="shared" si="4"/>
        <v>Erie</v>
      </c>
      <c r="B143" s="121" t="str">
        <f t="shared" si="5"/>
        <v>Town of Alden</v>
      </c>
      <c r="C143" s="122" t="s">
        <v>97</v>
      </c>
      <c r="D143" s="122" t="s">
        <v>236</v>
      </c>
      <c r="E143" s="122" t="s">
        <v>91</v>
      </c>
      <c r="F143" s="123">
        <v>10865</v>
      </c>
    </row>
    <row r="144" spans="1:6" ht="15.75" x14ac:dyDescent="0.25">
      <c r="A144" s="121" t="str">
        <f t="shared" si="4"/>
        <v>Erie</v>
      </c>
      <c r="B144" s="121" t="str">
        <f t="shared" si="5"/>
        <v>Village of Alden</v>
      </c>
      <c r="C144" s="122" t="s">
        <v>97</v>
      </c>
      <c r="D144" s="122" t="s">
        <v>236</v>
      </c>
      <c r="E144" s="122" t="s">
        <v>237</v>
      </c>
      <c r="F144" s="123">
        <v>2605</v>
      </c>
    </row>
    <row r="145" spans="1:6" ht="15.75" x14ac:dyDescent="0.25">
      <c r="A145" s="121" t="str">
        <f t="shared" si="4"/>
        <v>Erie</v>
      </c>
      <c r="B145" s="121" t="str">
        <f t="shared" si="5"/>
        <v>Town of Amherst</v>
      </c>
      <c r="C145" s="122" t="s">
        <v>97</v>
      </c>
      <c r="D145" s="122" t="s">
        <v>238</v>
      </c>
      <c r="E145" s="122" t="s">
        <v>91</v>
      </c>
      <c r="F145" s="123">
        <v>122366</v>
      </c>
    </row>
    <row r="146" spans="1:6" ht="15.75" x14ac:dyDescent="0.25">
      <c r="A146" s="121" t="str">
        <f t="shared" si="4"/>
        <v>Erie</v>
      </c>
      <c r="B146" s="121" t="str">
        <f t="shared" si="5"/>
        <v>Village of Angola</v>
      </c>
      <c r="C146" s="122" t="s">
        <v>97</v>
      </c>
      <c r="D146" s="122" t="s">
        <v>239</v>
      </c>
      <c r="E146" s="122" t="s">
        <v>240</v>
      </c>
      <c r="F146" s="123">
        <v>2127</v>
      </c>
    </row>
    <row r="147" spans="1:6" ht="15.75" x14ac:dyDescent="0.25">
      <c r="A147" s="121" t="str">
        <f t="shared" si="4"/>
        <v>Erie</v>
      </c>
      <c r="B147" s="121" t="str">
        <f t="shared" si="5"/>
        <v>Town of Aurora</v>
      </c>
      <c r="C147" s="122" t="s">
        <v>97</v>
      </c>
      <c r="D147" s="122" t="s">
        <v>241</v>
      </c>
      <c r="E147" s="122" t="s">
        <v>91</v>
      </c>
      <c r="F147" s="123">
        <v>13782</v>
      </c>
    </row>
    <row r="148" spans="1:6" ht="15.75" x14ac:dyDescent="0.25">
      <c r="A148" s="121" t="str">
        <f t="shared" si="4"/>
        <v>Erie</v>
      </c>
      <c r="B148" s="121" t="str">
        <f t="shared" si="5"/>
        <v>Village of Blasdell</v>
      </c>
      <c r="C148" s="122" t="s">
        <v>97</v>
      </c>
      <c r="D148" s="122" t="s">
        <v>242</v>
      </c>
      <c r="E148" s="122" t="s">
        <v>243</v>
      </c>
      <c r="F148" s="123">
        <v>2553</v>
      </c>
    </row>
    <row r="149" spans="1:6" ht="15.75" x14ac:dyDescent="0.25">
      <c r="A149" s="121" t="str">
        <f t="shared" si="4"/>
        <v>Erie</v>
      </c>
      <c r="B149" s="121" t="str">
        <f t="shared" si="5"/>
        <v>Town of Boston</v>
      </c>
      <c r="C149" s="122" t="s">
        <v>97</v>
      </c>
      <c r="D149" s="122" t="s">
        <v>244</v>
      </c>
      <c r="E149" s="122" t="s">
        <v>91</v>
      </c>
      <c r="F149" s="123">
        <v>8023</v>
      </c>
    </row>
    <row r="150" spans="1:6" ht="15.75" x14ac:dyDescent="0.25">
      <c r="A150" s="121" t="str">
        <f t="shared" si="4"/>
        <v>Erie</v>
      </c>
      <c r="B150" s="121" t="str">
        <f t="shared" si="5"/>
        <v>Town of Brant</v>
      </c>
      <c r="C150" s="122" t="s">
        <v>97</v>
      </c>
      <c r="D150" s="122" t="s">
        <v>245</v>
      </c>
      <c r="E150" s="122" t="s">
        <v>91</v>
      </c>
      <c r="F150" s="123">
        <v>2065</v>
      </c>
    </row>
    <row r="151" spans="1:6" ht="15.75" x14ac:dyDescent="0.25">
      <c r="A151" s="121" t="str">
        <f t="shared" si="4"/>
        <v>Erie</v>
      </c>
      <c r="B151" s="121" t="str">
        <f t="shared" si="5"/>
        <v>City of Buffalo</v>
      </c>
      <c r="C151" s="122" t="s">
        <v>97</v>
      </c>
      <c r="D151" s="122" t="s">
        <v>246</v>
      </c>
      <c r="E151" s="122" t="s">
        <v>91</v>
      </c>
      <c r="F151" s="123">
        <v>261310</v>
      </c>
    </row>
    <row r="152" spans="1:6" ht="15.75" x14ac:dyDescent="0.25">
      <c r="A152" s="121" t="str">
        <f t="shared" si="4"/>
        <v>Erie</v>
      </c>
      <c r="B152" s="121" t="str">
        <f t="shared" si="5"/>
        <v>Cattaraugus Reservation</v>
      </c>
      <c r="C152" s="122" t="s">
        <v>97</v>
      </c>
      <c r="D152" s="122" t="s">
        <v>96</v>
      </c>
      <c r="E152" s="122" t="s">
        <v>91</v>
      </c>
      <c r="F152" s="123">
        <v>1833</v>
      </c>
    </row>
    <row r="153" spans="1:6" ht="15.75" x14ac:dyDescent="0.25">
      <c r="A153" s="121" t="str">
        <f t="shared" si="4"/>
        <v>Erie</v>
      </c>
      <c r="B153" s="121" t="str">
        <f t="shared" si="5"/>
        <v>Town of Cheektowaga</v>
      </c>
      <c r="C153" s="122" t="s">
        <v>97</v>
      </c>
      <c r="D153" s="122" t="s">
        <v>247</v>
      </c>
      <c r="E153" s="122" t="s">
        <v>91</v>
      </c>
      <c r="F153" s="123">
        <v>88226</v>
      </c>
    </row>
    <row r="154" spans="1:6" ht="15.75" x14ac:dyDescent="0.25">
      <c r="A154" s="121" t="str">
        <f t="shared" si="4"/>
        <v>Erie</v>
      </c>
      <c r="B154" s="121" t="str">
        <f t="shared" si="5"/>
        <v>Town of Clarence</v>
      </c>
      <c r="C154" s="122" t="s">
        <v>97</v>
      </c>
      <c r="D154" s="122" t="s">
        <v>248</v>
      </c>
      <c r="E154" s="122" t="s">
        <v>91</v>
      </c>
      <c r="F154" s="123">
        <v>30673</v>
      </c>
    </row>
    <row r="155" spans="1:6" ht="15.75" x14ac:dyDescent="0.25">
      <c r="A155" s="121" t="str">
        <f t="shared" si="4"/>
        <v>Erie</v>
      </c>
      <c r="B155" s="121" t="str">
        <f t="shared" si="5"/>
        <v>Town of Colden</v>
      </c>
      <c r="C155" s="122" t="s">
        <v>97</v>
      </c>
      <c r="D155" s="122" t="s">
        <v>249</v>
      </c>
      <c r="E155" s="122" t="s">
        <v>91</v>
      </c>
      <c r="F155" s="123">
        <v>3265</v>
      </c>
    </row>
    <row r="156" spans="1:6" ht="15.75" x14ac:dyDescent="0.25">
      <c r="A156" s="121" t="str">
        <f t="shared" si="4"/>
        <v>Erie</v>
      </c>
      <c r="B156" s="121" t="str">
        <f t="shared" si="5"/>
        <v>Town of Collins</v>
      </c>
      <c r="C156" s="122" t="s">
        <v>97</v>
      </c>
      <c r="D156" s="122" t="s">
        <v>250</v>
      </c>
      <c r="E156" s="122" t="s">
        <v>91</v>
      </c>
      <c r="F156" s="123">
        <v>6601</v>
      </c>
    </row>
    <row r="157" spans="1:6" ht="15.75" x14ac:dyDescent="0.25">
      <c r="A157" s="121" t="str">
        <f t="shared" si="4"/>
        <v>Erie</v>
      </c>
      <c r="B157" s="121" t="str">
        <f t="shared" si="5"/>
        <v>Town of Concord</v>
      </c>
      <c r="C157" s="122" t="s">
        <v>97</v>
      </c>
      <c r="D157" s="122" t="s">
        <v>251</v>
      </c>
      <c r="E157" s="122" t="s">
        <v>91</v>
      </c>
      <c r="F157" s="123">
        <v>8494</v>
      </c>
    </row>
    <row r="158" spans="1:6" ht="15.75" x14ac:dyDescent="0.25">
      <c r="A158" s="121" t="str">
        <f t="shared" si="4"/>
        <v>Erie</v>
      </c>
      <c r="B158" s="121" t="str">
        <f t="shared" si="5"/>
        <v>Village of Depew</v>
      </c>
      <c r="C158" s="122" t="s">
        <v>97</v>
      </c>
      <c r="D158" s="122" t="s">
        <v>247</v>
      </c>
      <c r="E158" s="122" t="s">
        <v>252</v>
      </c>
      <c r="F158" s="123">
        <v>15303</v>
      </c>
    </row>
    <row r="159" spans="1:6" ht="15.75" x14ac:dyDescent="0.25">
      <c r="A159" s="121" t="str">
        <f t="shared" si="4"/>
        <v>Erie</v>
      </c>
      <c r="B159" s="121" t="str">
        <f t="shared" si="5"/>
        <v>Village of East Aurora</v>
      </c>
      <c r="C159" s="122" t="s">
        <v>97</v>
      </c>
      <c r="D159" s="122" t="s">
        <v>241</v>
      </c>
      <c r="E159" s="122" t="s">
        <v>253</v>
      </c>
      <c r="F159" s="123">
        <v>6236</v>
      </c>
    </row>
    <row r="160" spans="1:6" ht="15.75" x14ac:dyDescent="0.25">
      <c r="A160" s="121" t="str">
        <f t="shared" si="4"/>
        <v>Erie</v>
      </c>
      <c r="B160" s="121" t="str">
        <f t="shared" si="5"/>
        <v>Town of Edon</v>
      </c>
      <c r="C160" s="122" t="s">
        <v>97</v>
      </c>
      <c r="D160" s="122" t="s">
        <v>254</v>
      </c>
      <c r="E160" s="122" t="s">
        <v>91</v>
      </c>
      <c r="F160" s="123">
        <v>7688</v>
      </c>
    </row>
    <row r="161" spans="1:6" ht="15.75" x14ac:dyDescent="0.25">
      <c r="A161" s="121" t="str">
        <f t="shared" si="4"/>
        <v>Erie</v>
      </c>
      <c r="B161" s="121" t="str">
        <f t="shared" si="5"/>
        <v>Town of Elma</v>
      </c>
      <c r="C161" s="122" t="s">
        <v>97</v>
      </c>
      <c r="D161" s="122" t="s">
        <v>255</v>
      </c>
      <c r="E161" s="122" t="s">
        <v>91</v>
      </c>
      <c r="F161" s="123">
        <v>11317</v>
      </c>
    </row>
    <row r="162" spans="1:6" ht="15.75" x14ac:dyDescent="0.25">
      <c r="A162" s="121" t="str">
        <f t="shared" si="4"/>
        <v>Erie</v>
      </c>
      <c r="B162" s="121" t="str">
        <f t="shared" si="5"/>
        <v>Town of Evans</v>
      </c>
      <c r="C162" s="122" t="s">
        <v>97</v>
      </c>
      <c r="D162" s="122" t="s">
        <v>239</v>
      </c>
      <c r="E162" s="122" t="s">
        <v>91</v>
      </c>
      <c r="F162" s="123">
        <v>16356</v>
      </c>
    </row>
    <row r="163" spans="1:6" ht="15.75" x14ac:dyDescent="0.25">
      <c r="A163" s="121" t="str">
        <f t="shared" si="4"/>
        <v>Erie</v>
      </c>
      <c r="B163" s="121" t="str">
        <f t="shared" si="5"/>
        <v>Village of Farnham</v>
      </c>
      <c r="C163" s="122" t="s">
        <v>97</v>
      </c>
      <c r="D163" s="122" t="s">
        <v>245</v>
      </c>
      <c r="E163" s="122" t="s">
        <v>256</v>
      </c>
      <c r="F163" s="123">
        <v>382</v>
      </c>
    </row>
    <row r="164" spans="1:6" ht="15.75" x14ac:dyDescent="0.25">
      <c r="A164" s="121" t="str">
        <f t="shared" si="4"/>
        <v>Erie</v>
      </c>
      <c r="B164" s="121" t="str">
        <f t="shared" si="5"/>
        <v>Village of Gowanda</v>
      </c>
      <c r="C164" s="122" t="s">
        <v>97</v>
      </c>
      <c r="D164" s="122" t="s">
        <v>250</v>
      </c>
      <c r="E164" s="122" t="s">
        <v>162</v>
      </c>
      <c r="F164" s="123">
        <v>810</v>
      </c>
    </row>
    <row r="165" spans="1:6" ht="15.75" x14ac:dyDescent="0.25">
      <c r="A165" s="121" t="str">
        <f t="shared" si="4"/>
        <v>Erie</v>
      </c>
      <c r="B165" s="121" t="str">
        <f t="shared" si="5"/>
        <v>Town of Grand Island</v>
      </c>
      <c r="C165" s="122" t="s">
        <v>97</v>
      </c>
      <c r="D165" s="122" t="s">
        <v>257</v>
      </c>
      <c r="E165" s="122" t="s">
        <v>91</v>
      </c>
      <c r="F165" s="123">
        <v>20374</v>
      </c>
    </row>
    <row r="166" spans="1:6" ht="15.75" x14ac:dyDescent="0.25">
      <c r="A166" s="121" t="str">
        <f t="shared" si="4"/>
        <v>Erie</v>
      </c>
      <c r="B166" s="121" t="str">
        <f t="shared" si="5"/>
        <v>Town of Hamburg</v>
      </c>
      <c r="C166" s="122" t="s">
        <v>97</v>
      </c>
      <c r="D166" s="122" t="s">
        <v>242</v>
      </c>
      <c r="E166" s="122" t="s">
        <v>91</v>
      </c>
      <c r="F166" s="123">
        <v>56936</v>
      </c>
    </row>
    <row r="167" spans="1:6" ht="15.75" x14ac:dyDescent="0.25">
      <c r="A167" s="121" t="str">
        <f t="shared" si="4"/>
        <v>Erie</v>
      </c>
      <c r="B167" s="121" t="str">
        <f t="shared" si="5"/>
        <v>Village of Hamburg</v>
      </c>
      <c r="C167" s="122" t="s">
        <v>97</v>
      </c>
      <c r="D167" s="122" t="s">
        <v>242</v>
      </c>
      <c r="E167" s="122" t="s">
        <v>258</v>
      </c>
      <c r="F167" s="123">
        <v>9409</v>
      </c>
    </row>
    <row r="168" spans="1:6" ht="15.75" x14ac:dyDescent="0.25">
      <c r="A168" s="121" t="str">
        <f t="shared" si="4"/>
        <v>Erie</v>
      </c>
      <c r="B168" s="121" t="str">
        <f t="shared" si="5"/>
        <v>Town of Holland</v>
      </c>
      <c r="C168" s="122" t="s">
        <v>97</v>
      </c>
      <c r="D168" s="122" t="s">
        <v>259</v>
      </c>
      <c r="E168" s="122" t="s">
        <v>91</v>
      </c>
      <c r="F168" s="123">
        <v>3401</v>
      </c>
    </row>
    <row r="169" spans="1:6" ht="15.75" x14ac:dyDescent="0.25">
      <c r="A169" s="121" t="str">
        <f t="shared" si="4"/>
        <v>Erie</v>
      </c>
      <c r="B169" s="121" t="str">
        <f t="shared" si="5"/>
        <v>Village of Kenmore</v>
      </c>
      <c r="C169" s="122" t="s">
        <v>97</v>
      </c>
      <c r="D169" s="122" t="s">
        <v>260</v>
      </c>
      <c r="E169" s="122" t="s">
        <v>261</v>
      </c>
      <c r="F169" s="123">
        <v>15423</v>
      </c>
    </row>
    <row r="170" spans="1:6" ht="15.75" x14ac:dyDescent="0.25">
      <c r="A170" s="121" t="str">
        <f t="shared" si="4"/>
        <v>Erie</v>
      </c>
      <c r="B170" s="121" t="str">
        <f t="shared" si="5"/>
        <v>City of Lackawanna</v>
      </c>
      <c r="C170" s="122" t="s">
        <v>97</v>
      </c>
      <c r="D170" s="122" t="s">
        <v>262</v>
      </c>
      <c r="E170" s="122" t="s">
        <v>91</v>
      </c>
      <c r="F170" s="123">
        <v>18141</v>
      </c>
    </row>
    <row r="171" spans="1:6" ht="15.75" x14ac:dyDescent="0.25">
      <c r="A171" s="121" t="str">
        <f t="shared" si="4"/>
        <v>Erie</v>
      </c>
      <c r="B171" s="121" t="str">
        <f t="shared" si="5"/>
        <v>Town of Lancaster</v>
      </c>
      <c r="C171" s="122" t="s">
        <v>97</v>
      </c>
      <c r="D171" s="122" t="s">
        <v>263</v>
      </c>
      <c r="E171" s="122" t="s">
        <v>91</v>
      </c>
      <c r="F171" s="123">
        <v>41604</v>
      </c>
    </row>
    <row r="172" spans="1:6" ht="15.75" x14ac:dyDescent="0.25">
      <c r="A172" s="121" t="str">
        <f t="shared" si="4"/>
        <v>Erie</v>
      </c>
      <c r="B172" s="121" t="str">
        <f t="shared" si="5"/>
        <v>Village of Lancaster</v>
      </c>
      <c r="C172" s="122" t="s">
        <v>97</v>
      </c>
      <c r="D172" s="122" t="s">
        <v>263</v>
      </c>
      <c r="E172" s="122" t="s">
        <v>264</v>
      </c>
      <c r="F172" s="123">
        <v>10352</v>
      </c>
    </row>
    <row r="173" spans="1:6" ht="15.75" x14ac:dyDescent="0.25">
      <c r="A173" s="121" t="str">
        <f t="shared" si="4"/>
        <v>Erie</v>
      </c>
      <c r="B173" s="121" t="str">
        <f t="shared" si="5"/>
        <v>Town of marilla</v>
      </c>
      <c r="C173" s="122" t="s">
        <v>97</v>
      </c>
      <c r="D173" s="122" t="s">
        <v>265</v>
      </c>
      <c r="E173" s="122" t="s">
        <v>91</v>
      </c>
      <c r="F173" s="123">
        <v>5327</v>
      </c>
    </row>
    <row r="174" spans="1:6" ht="15.75" x14ac:dyDescent="0.25">
      <c r="A174" s="121" t="str">
        <f t="shared" si="4"/>
        <v>Erie</v>
      </c>
      <c r="B174" s="121" t="str">
        <f t="shared" si="5"/>
        <v>Town of Newstead</v>
      </c>
      <c r="C174" s="122" t="s">
        <v>97</v>
      </c>
      <c r="D174" s="122" t="s">
        <v>234</v>
      </c>
      <c r="E174" s="122" t="s">
        <v>91</v>
      </c>
      <c r="F174" s="123">
        <v>8594</v>
      </c>
    </row>
    <row r="175" spans="1:6" ht="15.75" x14ac:dyDescent="0.25">
      <c r="A175" s="121" t="str">
        <f t="shared" si="4"/>
        <v>Erie</v>
      </c>
      <c r="B175" s="121" t="str">
        <f t="shared" si="5"/>
        <v>Town of North Collins</v>
      </c>
      <c r="C175" s="122" t="s">
        <v>97</v>
      </c>
      <c r="D175" s="122" t="s">
        <v>266</v>
      </c>
      <c r="E175" s="122" t="s">
        <v>91</v>
      </c>
      <c r="F175" s="123">
        <v>3523</v>
      </c>
    </row>
    <row r="176" spans="1:6" ht="15.75" x14ac:dyDescent="0.25">
      <c r="A176" s="121" t="str">
        <f t="shared" si="4"/>
        <v>Erie</v>
      </c>
      <c r="B176" s="121" t="str">
        <f t="shared" si="5"/>
        <v>Village of North Collins</v>
      </c>
      <c r="C176" s="122" t="s">
        <v>97</v>
      </c>
      <c r="D176" s="122" t="s">
        <v>266</v>
      </c>
      <c r="E176" s="122" t="s">
        <v>267</v>
      </c>
      <c r="F176" s="123">
        <v>1232</v>
      </c>
    </row>
    <row r="177" spans="1:6" ht="15.75" x14ac:dyDescent="0.25">
      <c r="A177" s="121" t="str">
        <f t="shared" si="4"/>
        <v>Erie</v>
      </c>
      <c r="B177" s="121" t="str">
        <f t="shared" si="5"/>
        <v>Town of Orchard Park</v>
      </c>
      <c r="C177" s="122" t="s">
        <v>97</v>
      </c>
      <c r="D177" s="122" t="s">
        <v>268</v>
      </c>
      <c r="E177" s="122" t="s">
        <v>91</v>
      </c>
      <c r="F177" s="123">
        <v>29054</v>
      </c>
    </row>
    <row r="178" spans="1:6" ht="15.75" x14ac:dyDescent="0.25">
      <c r="A178" s="121" t="str">
        <f t="shared" si="4"/>
        <v>Erie</v>
      </c>
      <c r="B178" s="121" t="str">
        <f t="shared" si="5"/>
        <v>Village of Orchard Park</v>
      </c>
      <c r="C178" s="122" t="s">
        <v>97</v>
      </c>
      <c r="D178" s="122" t="s">
        <v>268</v>
      </c>
      <c r="E178" s="122" t="s">
        <v>269</v>
      </c>
      <c r="F178" s="123">
        <v>3246</v>
      </c>
    </row>
    <row r="179" spans="1:6" ht="15.75" x14ac:dyDescent="0.25">
      <c r="A179" s="121" t="str">
        <f t="shared" si="4"/>
        <v>Erie</v>
      </c>
      <c r="B179" s="121" t="str">
        <f t="shared" si="5"/>
        <v>Town of Sardinia</v>
      </c>
      <c r="C179" s="122" t="s">
        <v>97</v>
      </c>
      <c r="D179" s="122" t="s">
        <v>270</v>
      </c>
      <c r="E179" s="122" t="s">
        <v>91</v>
      </c>
      <c r="F179" s="123">
        <v>2775</v>
      </c>
    </row>
    <row r="180" spans="1:6" ht="15.75" x14ac:dyDescent="0.25">
      <c r="A180" s="121" t="str">
        <f t="shared" si="4"/>
        <v>Erie</v>
      </c>
      <c r="B180" s="121" t="str">
        <f t="shared" si="5"/>
        <v>Village of Sloan</v>
      </c>
      <c r="C180" s="122" t="s">
        <v>97</v>
      </c>
      <c r="D180" s="122" t="s">
        <v>247</v>
      </c>
      <c r="E180" s="122" t="s">
        <v>271</v>
      </c>
      <c r="F180" s="123">
        <v>3661</v>
      </c>
    </row>
    <row r="181" spans="1:6" ht="15.75" x14ac:dyDescent="0.25">
      <c r="A181" s="121" t="str">
        <f t="shared" si="4"/>
        <v>Erie</v>
      </c>
      <c r="B181" s="121" t="str">
        <f t="shared" si="5"/>
        <v>Village of Springville</v>
      </c>
      <c r="C181" s="122" t="s">
        <v>97</v>
      </c>
      <c r="D181" s="122" t="s">
        <v>251</v>
      </c>
      <c r="E181" s="122" t="s">
        <v>272</v>
      </c>
      <c r="F181" s="123">
        <v>4296</v>
      </c>
    </row>
    <row r="182" spans="1:6" ht="15.75" x14ac:dyDescent="0.25">
      <c r="A182" s="121" t="str">
        <f t="shared" si="4"/>
        <v>Erie</v>
      </c>
      <c r="B182" s="121" t="str">
        <f t="shared" si="5"/>
        <v>City of Tonawanda</v>
      </c>
      <c r="C182" s="122" t="s">
        <v>97</v>
      </c>
      <c r="D182" s="122" t="s">
        <v>273</v>
      </c>
      <c r="E182" s="122" t="s">
        <v>91</v>
      </c>
      <c r="F182" s="123">
        <v>15130</v>
      </c>
    </row>
    <row r="183" spans="1:6" ht="15.75" x14ac:dyDescent="0.25">
      <c r="A183" s="121" t="str">
        <f t="shared" si="4"/>
        <v>Erie</v>
      </c>
      <c r="B183" s="121" t="str">
        <f t="shared" si="5"/>
        <v>Tonawanda Reservation</v>
      </c>
      <c r="C183" s="122" t="s">
        <v>97</v>
      </c>
      <c r="D183" s="122" t="s">
        <v>101</v>
      </c>
      <c r="E183" s="122" t="s">
        <v>91</v>
      </c>
      <c r="F183" s="123">
        <v>34</v>
      </c>
    </row>
    <row r="184" spans="1:6" ht="15.75" x14ac:dyDescent="0.25">
      <c r="A184" s="121" t="str">
        <f t="shared" si="4"/>
        <v>Erie</v>
      </c>
      <c r="B184" s="121" t="str">
        <f t="shared" si="5"/>
        <v>Town of Tonawanda</v>
      </c>
      <c r="C184" s="122" t="s">
        <v>97</v>
      </c>
      <c r="D184" s="122" t="s">
        <v>260</v>
      </c>
      <c r="E184" s="122" t="s">
        <v>91</v>
      </c>
      <c r="F184" s="123">
        <v>73567</v>
      </c>
    </row>
    <row r="185" spans="1:6" ht="15.75" x14ac:dyDescent="0.25">
      <c r="A185" s="121" t="str">
        <f t="shared" si="4"/>
        <v>Erie</v>
      </c>
      <c r="B185" s="121" t="str">
        <f t="shared" si="5"/>
        <v>Town of Wales</v>
      </c>
      <c r="C185" s="122" t="s">
        <v>97</v>
      </c>
      <c r="D185" s="122" t="s">
        <v>274</v>
      </c>
      <c r="E185" s="122" t="s">
        <v>91</v>
      </c>
      <c r="F185" s="123">
        <v>3005</v>
      </c>
    </row>
    <row r="186" spans="1:6" ht="15.75" x14ac:dyDescent="0.25">
      <c r="A186" s="121" t="str">
        <f t="shared" si="4"/>
        <v>Erie</v>
      </c>
      <c r="B186" s="121" t="str">
        <f t="shared" si="5"/>
        <v>Town of West Seneca</v>
      </c>
      <c r="C186" s="122" t="s">
        <v>97</v>
      </c>
      <c r="D186" s="122" t="s">
        <v>275</v>
      </c>
      <c r="E186" s="122" t="s">
        <v>91</v>
      </c>
      <c r="F186" s="123">
        <v>44711</v>
      </c>
    </row>
    <row r="187" spans="1:6" ht="15.75" x14ac:dyDescent="0.25">
      <c r="A187" s="121" t="str">
        <f t="shared" si="4"/>
        <v>Erie</v>
      </c>
      <c r="B187" s="121" t="str">
        <f t="shared" si="5"/>
        <v>Village of Williamsville</v>
      </c>
      <c r="C187" s="122" t="s">
        <v>97</v>
      </c>
      <c r="D187" s="122" t="s">
        <v>238</v>
      </c>
      <c r="E187" s="122" t="s">
        <v>276</v>
      </c>
      <c r="F187" s="123">
        <v>5300</v>
      </c>
    </row>
    <row r="188" spans="1:6" ht="15.75" x14ac:dyDescent="0.25">
      <c r="A188" s="121" t="str">
        <f t="shared" si="4"/>
        <v>Niagara</v>
      </c>
      <c r="B188" s="121" t="str">
        <f t="shared" si="5"/>
        <v>Niagara County</v>
      </c>
      <c r="C188" s="122" t="s">
        <v>98</v>
      </c>
      <c r="D188" s="122" t="s">
        <v>91</v>
      </c>
      <c r="E188" s="122" t="s">
        <v>91</v>
      </c>
      <c r="F188" s="123">
        <v>216469</v>
      </c>
    </row>
    <row r="189" spans="1:6" ht="15.75" x14ac:dyDescent="0.25">
      <c r="A189" s="121" t="str">
        <f t="shared" si="4"/>
        <v>Niagara</v>
      </c>
      <c r="B189" s="121" t="str">
        <f t="shared" si="5"/>
        <v>Village of Barker</v>
      </c>
      <c r="C189" s="122" t="s">
        <v>98</v>
      </c>
      <c r="D189" s="122" t="s">
        <v>277</v>
      </c>
      <c r="E189" s="122" t="s">
        <v>278</v>
      </c>
      <c r="F189" s="123">
        <v>533</v>
      </c>
    </row>
    <row r="190" spans="1:6" ht="15.75" x14ac:dyDescent="0.25">
      <c r="A190" s="121" t="str">
        <f t="shared" si="4"/>
        <v>Niagara</v>
      </c>
      <c r="B190" s="121" t="str">
        <f t="shared" si="5"/>
        <v>Town of Cambria</v>
      </c>
      <c r="C190" s="122" t="s">
        <v>98</v>
      </c>
      <c r="D190" s="122" t="s">
        <v>279</v>
      </c>
      <c r="E190" s="122" t="s">
        <v>91</v>
      </c>
      <c r="F190" s="123">
        <v>5839</v>
      </c>
    </row>
    <row r="191" spans="1:6" ht="15.75" x14ac:dyDescent="0.25">
      <c r="A191" s="121" t="str">
        <f t="shared" si="4"/>
        <v>Niagara</v>
      </c>
      <c r="B191" s="121" t="str">
        <f t="shared" si="5"/>
        <v>Town of Hartland</v>
      </c>
      <c r="C191" s="122" t="s">
        <v>98</v>
      </c>
      <c r="D191" s="122" t="s">
        <v>280</v>
      </c>
      <c r="E191" s="122" t="s">
        <v>91</v>
      </c>
      <c r="F191" s="123">
        <v>4117</v>
      </c>
    </row>
    <row r="192" spans="1:6" ht="15.75" x14ac:dyDescent="0.25">
      <c r="A192" s="121" t="str">
        <f t="shared" si="4"/>
        <v>Niagara</v>
      </c>
      <c r="B192" s="121" t="str">
        <f t="shared" si="5"/>
        <v>Town of Lewiston</v>
      </c>
      <c r="C192" s="122" t="s">
        <v>98</v>
      </c>
      <c r="D192" s="122" t="s">
        <v>281</v>
      </c>
      <c r="E192" s="122" t="s">
        <v>91</v>
      </c>
      <c r="F192" s="123">
        <v>16262</v>
      </c>
    </row>
    <row r="193" spans="1:6" ht="15.75" x14ac:dyDescent="0.25">
      <c r="A193" s="121" t="str">
        <f t="shared" si="4"/>
        <v>Niagara</v>
      </c>
      <c r="B193" s="121" t="str">
        <f t="shared" si="5"/>
        <v>Village of Lewiston</v>
      </c>
      <c r="C193" s="122" t="s">
        <v>98</v>
      </c>
      <c r="D193" s="122" t="s">
        <v>281</v>
      </c>
      <c r="E193" s="122" t="s">
        <v>282</v>
      </c>
      <c r="F193" s="123">
        <v>2701</v>
      </c>
    </row>
    <row r="194" spans="1:6" ht="15.75" x14ac:dyDescent="0.25">
      <c r="A194" s="121" t="str">
        <f t="shared" si="4"/>
        <v>Niagara</v>
      </c>
      <c r="B194" s="121" t="str">
        <f t="shared" si="5"/>
        <v>City of Lockport</v>
      </c>
      <c r="C194" s="122" t="s">
        <v>98</v>
      </c>
      <c r="D194" s="122" t="s">
        <v>283</v>
      </c>
      <c r="E194" s="122" t="s">
        <v>91</v>
      </c>
      <c r="F194" s="123">
        <v>21165</v>
      </c>
    </row>
    <row r="195" spans="1:6" ht="15.75" x14ac:dyDescent="0.25">
      <c r="A195" s="121" t="str">
        <f t="shared" ref="A195:A210" si="6">LEFT(C195,LEN(C195)-7)</f>
        <v>Niagara</v>
      </c>
      <c r="B195" s="121" t="str">
        <f t="shared" ref="B195:B210" si="7">IF(D195="",C195,IF(E195="",D195,E195))</f>
        <v>Town of Lockport</v>
      </c>
      <c r="C195" s="122" t="s">
        <v>98</v>
      </c>
      <c r="D195" s="122" t="s">
        <v>284</v>
      </c>
      <c r="E195" s="122" t="s">
        <v>91</v>
      </c>
      <c r="F195" s="123">
        <v>20529</v>
      </c>
    </row>
    <row r="196" spans="1:6" ht="15.75" x14ac:dyDescent="0.25">
      <c r="A196" s="121" t="str">
        <f t="shared" si="6"/>
        <v>Niagara</v>
      </c>
      <c r="B196" s="121" t="str">
        <f t="shared" si="7"/>
        <v>Village of Middleport</v>
      </c>
      <c r="C196" s="122" t="s">
        <v>98</v>
      </c>
      <c r="D196" s="122" t="s">
        <v>286</v>
      </c>
      <c r="E196" s="122" t="s">
        <v>285</v>
      </c>
      <c r="F196" s="123">
        <v>1840</v>
      </c>
    </row>
    <row r="197" spans="1:6" ht="15.75" x14ac:dyDescent="0.25">
      <c r="A197" s="121" t="str">
        <f t="shared" si="6"/>
        <v>Niagara</v>
      </c>
      <c r="B197" s="121" t="str">
        <f t="shared" si="7"/>
        <v>Town of Newfane</v>
      </c>
      <c r="C197" s="122" t="s">
        <v>98</v>
      </c>
      <c r="D197" s="122" t="s">
        <v>287</v>
      </c>
      <c r="E197" s="122" t="s">
        <v>91</v>
      </c>
      <c r="F197" s="123">
        <v>9666</v>
      </c>
    </row>
    <row r="198" spans="1:6" ht="15.75" x14ac:dyDescent="0.25">
      <c r="A198" s="121" t="str">
        <f t="shared" si="6"/>
        <v>Niagara</v>
      </c>
      <c r="B198" s="121" t="str">
        <f t="shared" si="7"/>
        <v>City of Niagara Falls</v>
      </c>
      <c r="C198" s="122" t="s">
        <v>98</v>
      </c>
      <c r="D198" s="122" t="s">
        <v>288</v>
      </c>
      <c r="E198" s="122" t="s">
        <v>91</v>
      </c>
      <c r="F198" s="123">
        <v>50193</v>
      </c>
    </row>
    <row r="199" spans="1:6" ht="15.75" x14ac:dyDescent="0.25">
      <c r="A199" s="121" t="str">
        <f t="shared" si="6"/>
        <v>Niagara</v>
      </c>
      <c r="B199" s="121" t="str">
        <f t="shared" si="7"/>
        <v>Town of Niagara</v>
      </c>
      <c r="C199" s="122" t="s">
        <v>98</v>
      </c>
      <c r="D199" s="122" t="s">
        <v>289</v>
      </c>
      <c r="E199" s="122" t="s">
        <v>91</v>
      </c>
      <c r="F199" s="123">
        <v>8378</v>
      </c>
    </row>
    <row r="200" spans="1:6" ht="15.75" x14ac:dyDescent="0.25">
      <c r="A200" s="121" t="str">
        <f t="shared" si="6"/>
        <v>Niagara</v>
      </c>
      <c r="B200" s="121" t="str">
        <f t="shared" si="7"/>
        <v>City of North Tonawanda</v>
      </c>
      <c r="C200" s="122" t="s">
        <v>98</v>
      </c>
      <c r="D200" s="122" t="s">
        <v>290</v>
      </c>
      <c r="E200" s="122" t="s">
        <v>91</v>
      </c>
      <c r="F200" s="123">
        <v>31568</v>
      </c>
    </row>
    <row r="201" spans="1:6" ht="15.75" x14ac:dyDescent="0.25">
      <c r="A201" s="121" t="str">
        <f t="shared" si="6"/>
        <v>Niagara</v>
      </c>
      <c r="B201" s="121" t="str">
        <f t="shared" si="7"/>
        <v>Town of Pendleton</v>
      </c>
      <c r="C201" s="122" t="s">
        <v>98</v>
      </c>
      <c r="D201" s="122" t="s">
        <v>291</v>
      </c>
      <c r="E201" s="122" t="s">
        <v>91</v>
      </c>
      <c r="F201" s="123">
        <v>6397</v>
      </c>
    </row>
    <row r="202" spans="1:6" ht="15.75" x14ac:dyDescent="0.25">
      <c r="A202" s="121" t="str">
        <f t="shared" si="6"/>
        <v>Niagara</v>
      </c>
      <c r="B202" s="121" t="str">
        <f t="shared" si="7"/>
        <v>Town of Porter</v>
      </c>
      <c r="C202" s="122" t="s">
        <v>98</v>
      </c>
      <c r="D202" s="122" t="s">
        <v>292</v>
      </c>
      <c r="E202" s="122" t="s">
        <v>91</v>
      </c>
      <c r="F202" s="123">
        <v>6771</v>
      </c>
    </row>
    <row r="203" spans="1:6" ht="15.75" x14ac:dyDescent="0.25">
      <c r="A203" s="121" t="str">
        <f t="shared" si="6"/>
        <v>Niagara</v>
      </c>
      <c r="B203" s="121" t="str">
        <f t="shared" si="7"/>
        <v>Town of Royalton</v>
      </c>
      <c r="C203" s="122" t="s">
        <v>98</v>
      </c>
      <c r="D203" s="122" t="s">
        <v>286</v>
      </c>
      <c r="E203" s="122" t="s">
        <v>91</v>
      </c>
      <c r="F203" s="123">
        <v>7660</v>
      </c>
    </row>
    <row r="204" spans="1:6" ht="15.75" x14ac:dyDescent="0.25">
      <c r="A204" s="121" t="str">
        <f t="shared" si="6"/>
        <v>Niagara</v>
      </c>
      <c r="B204" s="121" t="str">
        <f t="shared" si="7"/>
        <v>Town of Somerset</v>
      </c>
      <c r="C204" s="122" t="s">
        <v>98</v>
      </c>
      <c r="D204" s="122" t="s">
        <v>277</v>
      </c>
      <c r="E204" s="122" t="s">
        <v>91</v>
      </c>
      <c r="F204" s="123">
        <v>2662</v>
      </c>
    </row>
    <row r="205" spans="1:6" ht="15.75" x14ac:dyDescent="0.25">
      <c r="A205" s="121" t="str">
        <f t="shared" si="6"/>
        <v>Niagara</v>
      </c>
      <c r="B205" s="121" t="str">
        <f t="shared" si="7"/>
        <v>Tonawanda Reservation</v>
      </c>
      <c r="C205" s="122" t="s">
        <v>98</v>
      </c>
      <c r="D205" s="122" t="s">
        <v>101</v>
      </c>
      <c r="E205" s="122" t="s">
        <v>91</v>
      </c>
      <c r="F205" s="126">
        <v>0</v>
      </c>
    </row>
    <row r="206" spans="1:6" ht="15.75" x14ac:dyDescent="0.25">
      <c r="A206" s="121" t="str">
        <f t="shared" si="6"/>
        <v>Niagara</v>
      </c>
      <c r="B206" s="121" t="str">
        <f t="shared" si="7"/>
        <v>Tuscarora Nation Reservation</v>
      </c>
      <c r="C206" s="122" t="s">
        <v>98</v>
      </c>
      <c r="D206" s="122" t="s">
        <v>99</v>
      </c>
      <c r="E206" s="122" t="s">
        <v>91</v>
      </c>
      <c r="F206" s="123">
        <v>1152</v>
      </c>
    </row>
    <row r="207" spans="1:6" ht="15.75" x14ac:dyDescent="0.25">
      <c r="A207" s="121" t="str">
        <f t="shared" si="6"/>
        <v>Niagara</v>
      </c>
      <c r="B207" s="121" t="str">
        <f t="shared" si="7"/>
        <v>Town of Wheatfield</v>
      </c>
      <c r="C207" s="122" t="s">
        <v>98</v>
      </c>
      <c r="D207" s="122" t="s">
        <v>293</v>
      </c>
      <c r="E207" s="122" t="s">
        <v>91</v>
      </c>
      <c r="F207" s="123">
        <v>18117</v>
      </c>
    </row>
    <row r="208" spans="1:6" ht="15.75" x14ac:dyDescent="0.25">
      <c r="A208" s="121" t="str">
        <f t="shared" si="6"/>
        <v>Niagara</v>
      </c>
      <c r="B208" s="121" t="str">
        <f t="shared" si="7"/>
        <v>Town of Wilson</v>
      </c>
      <c r="C208" s="122" t="s">
        <v>98</v>
      </c>
      <c r="D208" s="122" t="s">
        <v>294</v>
      </c>
      <c r="E208" s="122" t="s">
        <v>91</v>
      </c>
      <c r="F208" s="123">
        <v>5993</v>
      </c>
    </row>
    <row r="209" spans="1:6" ht="15.75" x14ac:dyDescent="0.25">
      <c r="A209" s="121" t="str">
        <f t="shared" si="6"/>
        <v>Niagara</v>
      </c>
      <c r="B209" s="121" t="str">
        <f t="shared" si="7"/>
        <v>Village of Wilson</v>
      </c>
      <c r="C209" s="122" t="s">
        <v>98</v>
      </c>
      <c r="D209" s="122" t="s">
        <v>294</v>
      </c>
      <c r="E209" s="122" t="s">
        <v>295</v>
      </c>
      <c r="F209" s="123">
        <v>1264</v>
      </c>
    </row>
    <row r="210" spans="1:6" ht="15.75" x14ac:dyDescent="0.25">
      <c r="A210" s="121" t="str">
        <f t="shared" si="6"/>
        <v>Niagara</v>
      </c>
      <c r="B210" s="121" t="str">
        <f t="shared" si="7"/>
        <v>Village of Youngstown</v>
      </c>
      <c r="C210" s="122" t="s">
        <v>98</v>
      </c>
      <c r="D210" s="122" t="s">
        <v>292</v>
      </c>
      <c r="E210" s="122" t="s">
        <v>296</v>
      </c>
      <c r="F210" s="123">
        <v>1935</v>
      </c>
    </row>
  </sheetData>
  <sortState ref="A2:L1720">
    <sortCondition ref="A2:A1720"/>
    <sortCondition ref="B2:B1720"/>
  </sortState>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0"/>
  <sheetViews>
    <sheetView topLeftCell="C10" workbookViewId="0">
      <selection activeCell="F28" sqref="F28"/>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297</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4421512.989811819</v>
      </c>
      <c r="E15" s="129"/>
      <c r="F15" s="130"/>
      <c r="G15" s="130"/>
      <c r="H15" s="130"/>
      <c r="I15" s="130"/>
      <c r="J15" s="131"/>
      <c r="K15" s="132"/>
    </row>
    <row r="16" spans="2:11" ht="16.5" thickTop="1" thickBot="1" x14ac:dyDescent="0.3">
      <c r="B16" s="89"/>
      <c r="C16" s="90" t="s">
        <v>41</v>
      </c>
      <c r="D16" s="133">
        <f>SUM(F16:H16)</f>
        <v>849100.49993050343</v>
      </c>
      <c r="E16" s="131"/>
      <c r="F16" s="92">
        <v>844970.94878651423</v>
      </c>
      <c r="G16" s="92">
        <v>568.05425650063819</v>
      </c>
      <c r="H16" s="92">
        <v>3561.4968874884671</v>
      </c>
      <c r="I16" s="142"/>
      <c r="J16" s="142"/>
      <c r="K16" s="143"/>
    </row>
    <row r="17" spans="2:14" ht="16.5" thickTop="1" thickBot="1" x14ac:dyDescent="0.3">
      <c r="B17" s="89"/>
      <c r="C17" s="90" t="s">
        <v>42</v>
      </c>
      <c r="D17" s="133">
        <f>SUM(F17:H17)</f>
        <v>3294930.9230912835</v>
      </c>
      <c r="E17" s="131"/>
      <c r="F17" s="92">
        <v>3291702.5463954601</v>
      </c>
      <c r="G17" s="92">
        <v>1303.76751177489</v>
      </c>
      <c r="H17" s="92">
        <v>1924.609184048647</v>
      </c>
      <c r="I17" s="142"/>
      <c r="J17" s="142"/>
      <c r="K17" s="143"/>
    </row>
    <row r="18" spans="2:14" ht="16.5" thickTop="1" thickBot="1" x14ac:dyDescent="0.3">
      <c r="B18" s="89"/>
      <c r="C18" s="90" t="s">
        <v>43</v>
      </c>
      <c r="D18" s="133">
        <f>SUM(F18:H18)</f>
        <v>142280.55866880823</v>
      </c>
      <c r="E18" s="131"/>
      <c r="F18" s="92">
        <v>141720.24838225407</v>
      </c>
      <c r="G18" s="92">
        <v>141.76525322454762</v>
      </c>
      <c r="H18" s="92">
        <v>418.54503332961667</v>
      </c>
      <c r="I18" s="142"/>
      <c r="J18" s="142"/>
      <c r="K18" s="143"/>
    </row>
    <row r="19" spans="2:14" ht="16.5" thickTop="1" thickBot="1" x14ac:dyDescent="0.3">
      <c r="B19" s="89"/>
      <c r="C19" s="90" t="s">
        <v>68</v>
      </c>
      <c r="D19" s="133">
        <f t="shared" ref="D19:D20" si="0">SUM(F19:H19)</f>
        <v>123834.3389559379</v>
      </c>
      <c r="E19" s="131"/>
      <c r="F19" s="92">
        <v>123418.82668114605</v>
      </c>
      <c r="G19" s="92">
        <v>105.12961169432397</v>
      </c>
      <c r="H19" s="92">
        <v>310.38266309752782</v>
      </c>
      <c r="I19" s="142"/>
      <c r="J19" s="142"/>
      <c r="K19" s="143"/>
    </row>
    <row r="20" spans="2:14" ht="16.5" thickTop="1" thickBot="1" x14ac:dyDescent="0.3">
      <c r="B20" s="89"/>
      <c r="C20" s="90" t="s">
        <v>44</v>
      </c>
      <c r="D20" s="133">
        <f t="shared" si="0"/>
        <v>11366.66916528587</v>
      </c>
      <c r="E20" s="131"/>
      <c r="F20" s="92">
        <v>0</v>
      </c>
      <c r="G20" s="92">
        <v>3869.5043966930621</v>
      </c>
      <c r="H20" s="92">
        <v>7497.1647685928074</v>
      </c>
      <c r="I20" s="142"/>
      <c r="J20" s="142"/>
      <c r="K20" s="143"/>
    </row>
    <row r="21" spans="2:14" ht="16.5" thickTop="1" thickBot="1" x14ac:dyDescent="0.3">
      <c r="B21" s="89"/>
      <c r="C21" s="87" t="s">
        <v>46</v>
      </c>
      <c r="D21" s="103">
        <f>SUM(D22:D28)</f>
        <v>2968490.9644939248</v>
      </c>
      <c r="E21" s="131"/>
      <c r="F21" s="144"/>
      <c r="G21" s="144"/>
      <c r="H21" s="144"/>
      <c r="I21" s="142"/>
      <c r="J21" s="142"/>
      <c r="K21" s="143"/>
    </row>
    <row r="22" spans="2:14" ht="16.5" thickTop="1" thickBot="1" x14ac:dyDescent="0.3">
      <c r="B22" s="89"/>
      <c r="C22" s="90" t="s">
        <v>41</v>
      </c>
      <c r="D22" s="133">
        <f t="shared" ref="D22:D36" si="1">SUM(F22:H22)</f>
        <v>603563.68019617966</v>
      </c>
      <c r="E22" s="131"/>
      <c r="F22" s="92">
        <v>600628.28316575941</v>
      </c>
      <c r="G22" s="92">
        <v>403.78838268578556</v>
      </c>
      <c r="H22" s="92">
        <v>2531.6086477345348</v>
      </c>
      <c r="I22" s="142"/>
      <c r="J22" s="142"/>
      <c r="K22" s="143"/>
    </row>
    <row r="23" spans="2:14" ht="16.5" thickTop="1" thickBot="1" x14ac:dyDescent="0.3">
      <c r="B23" s="89"/>
      <c r="C23" s="90" t="s">
        <v>42</v>
      </c>
      <c r="D23" s="133">
        <f t="shared" si="1"/>
        <v>2234774.3572956263</v>
      </c>
      <c r="E23" s="131"/>
      <c r="F23" s="92">
        <v>2232584.723089654</v>
      </c>
      <c r="G23" s="92">
        <v>884.27535241197177</v>
      </c>
      <c r="H23" s="92">
        <v>1305.3588535605295</v>
      </c>
      <c r="I23" s="142"/>
      <c r="J23" s="142"/>
      <c r="K23" s="143"/>
    </row>
    <row r="24" spans="2:14" ht="16.5" thickTop="1" thickBot="1" x14ac:dyDescent="0.3">
      <c r="B24" s="89"/>
      <c r="C24" s="90" t="s">
        <v>43</v>
      </c>
      <c r="D24" s="133">
        <f t="shared" si="1"/>
        <v>40209.090821920392</v>
      </c>
      <c r="E24" s="131"/>
      <c r="F24" s="92">
        <v>40050.744752637969</v>
      </c>
      <c r="G24" s="92">
        <v>40.063463312419699</v>
      </c>
      <c r="H24" s="92">
        <v>118.28260597000099</v>
      </c>
      <c r="I24" s="142"/>
      <c r="J24" s="142"/>
      <c r="K24" s="143"/>
    </row>
    <row r="25" spans="2:14" ht="16.5" thickTop="1" thickBot="1" x14ac:dyDescent="0.3">
      <c r="B25" s="89"/>
      <c r="C25" s="90" t="s">
        <v>68</v>
      </c>
      <c r="D25" s="133">
        <f t="shared" si="1"/>
        <v>86370.009149556237</v>
      </c>
      <c r="E25" s="131"/>
      <c r="F25" s="92">
        <v>86080.204243436514</v>
      </c>
      <c r="G25" s="92">
        <v>73.324132873668219</v>
      </c>
      <c r="H25" s="92">
        <v>216.48077324606803</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869.52963962284662</v>
      </c>
      <c r="E27" s="131"/>
      <c r="F27" s="92">
        <v>863.37836491398286</v>
      </c>
      <c r="G27" s="92">
        <v>1.954531578744904</v>
      </c>
      <c r="H27" s="92">
        <v>4.1967431301189286</v>
      </c>
      <c r="I27" s="142"/>
      <c r="J27" s="142"/>
      <c r="K27" s="143"/>
      <c r="N27" s="81"/>
    </row>
    <row r="28" spans="2:14" ht="16.5" thickTop="1" thickBot="1" x14ac:dyDescent="0.3">
      <c r="B28" s="89"/>
      <c r="C28" s="90" t="s">
        <v>44</v>
      </c>
      <c r="D28" s="133">
        <f t="shared" si="1"/>
        <v>2704.297391019978</v>
      </c>
      <c r="E28" s="131"/>
      <c r="F28" s="92">
        <v>0</v>
      </c>
      <c r="G28" s="92">
        <v>920.61187779403497</v>
      </c>
      <c r="H28" s="92">
        <v>1783.6855132259429</v>
      </c>
      <c r="I28" s="142"/>
      <c r="J28" s="142"/>
      <c r="K28" s="143"/>
      <c r="N28" s="81"/>
    </row>
    <row r="29" spans="2:14" ht="16.5" thickTop="1" thickBot="1" x14ac:dyDescent="0.3">
      <c r="B29" s="89"/>
      <c r="C29" s="87" t="s">
        <v>47</v>
      </c>
      <c r="D29" s="103">
        <f>SUM(D30:D36)</f>
        <v>1043685.4844451565</v>
      </c>
      <c r="E29" s="131"/>
      <c r="F29" s="144"/>
      <c r="G29" s="144"/>
      <c r="H29" s="144"/>
      <c r="I29" s="144"/>
      <c r="J29" s="142"/>
      <c r="K29" s="143"/>
      <c r="N29" s="81"/>
    </row>
    <row r="30" spans="2:14" ht="16.5" thickTop="1" thickBot="1" x14ac:dyDescent="0.3">
      <c r="B30" s="89"/>
      <c r="C30" s="90" t="s">
        <v>41</v>
      </c>
      <c r="D30" s="133">
        <f t="shared" si="1"/>
        <v>588735.1079699588</v>
      </c>
      <c r="E30" s="131"/>
      <c r="F30" s="92">
        <v>585871.82884243166</v>
      </c>
      <c r="G30" s="92">
        <v>393.86796269825589</v>
      </c>
      <c r="H30" s="92">
        <v>2469.4111648289113</v>
      </c>
      <c r="I30" s="142"/>
      <c r="J30" s="142"/>
      <c r="K30" s="143"/>
      <c r="N30" s="81"/>
    </row>
    <row r="31" spans="2:14" ht="16.5" thickTop="1" thickBot="1" x14ac:dyDescent="0.3">
      <c r="B31" s="89"/>
      <c r="C31" s="90" t="s">
        <v>42</v>
      </c>
      <c r="D31" s="133">
        <f t="shared" si="1"/>
        <v>363855.86991988798</v>
      </c>
      <c r="E31" s="131"/>
      <c r="F31" s="92">
        <v>363499.36356557999</v>
      </c>
      <c r="G31" s="92">
        <v>143.97372000899998</v>
      </c>
      <c r="H31" s="92">
        <v>212.53263429899999</v>
      </c>
      <c r="I31" s="142"/>
      <c r="J31" s="142"/>
      <c r="K31" s="143"/>
    </row>
    <row r="32" spans="2:14" ht="16.5" thickTop="1" thickBot="1" x14ac:dyDescent="0.3">
      <c r="B32" s="89"/>
      <c r="C32" s="90" t="s">
        <v>43</v>
      </c>
      <c r="D32" s="133">
        <f t="shared" si="1"/>
        <v>352.17164491160003</v>
      </c>
      <c r="E32" s="131"/>
      <c r="F32" s="92">
        <v>350.78476959199998</v>
      </c>
      <c r="G32" s="92">
        <v>0.35089616520000005</v>
      </c>
      <c r="H32" s="92">
        <v>1.0359791543999999</v>
      </c>
      <c r="I32" s="142"/>
      <c r="J32" s="142"/>
      <c r="K32" s="143"/>
    </row>
    <row r="33" spans="2:11" ht="16.5" thickTop="1" thickBot="1" x14ac:dyDescent="0.3">
      <c r="B33" s="89"/>
      <c r="C33" s="90" t="s">
        <v>68</v>
      </c>
      <c r="D33" s="133">
        <f t="shared" si="1"/>
        <v>486.0014315059999</v>
      </c>
      <c r="E33" s="131"/>
      <c r="F33" s="92">
        <v>484.36858063999989</v>
      </c>
      <c r="G33" s="92">
        <v>0.41313094200000006</v>
      </c>
      <c r="H33" s="92">
        <v>1.2197199239999998</v>
      </c>
      <c r="I33" s="142"/>
      <c r="J33" s="142"/>
      <c r="K33" s="143"/>
    </row>
    <row r="34" spans="2:11" ht="16.5" thickTop="1" thickBot="1" x14ac:dyDescent="0.3">
      <c r="B34" s="89"/>
      <c r="C34" s="90" t="s">
        <v>69</v>
      </c>
      <c r="D34" s="133">
        <f t="shared" si="1"/>
        <v>1383.421434292128</v>
      </c>
      <c r="E34" s="131"/>
      <c r="F34" s="92">
        <v>1378.8497487072</v>
      </c>
      <c r="G34" s="92">
        <v>1.156691533536</v>
      </c>
      <c r="H34" s="92">
        <v>3.4149940513919996</v>
      </c>
      <c r="I34" s="142"/>
      <c r="J34" s="142"/>
      <c r="K34" s="143"/>
    </row>
    <row r="35" spans="2:11" ht="16.5" thickTop="1" thickBot="1" x14ac:dyDescent="0.3">
      <c r="B35" s="89"/>
      <c r="C35" s="90" t="s">
        <v>45</v>
      </c>
      <c r="D35" s="133">
        <f t="shared" si="1"/>
        <v>87442.646396600001</v>
      </c>
      <c r="E35" s="131"/>
      <c r="F35" s="92">
        <v>86767.273720000012</v>
      </c>
      <c r="G35" s="92">
        <v>214.59571980000001</v>
      </c>
      <c r="H35" s="92">
        <v>460.77695680000005</v>
      </c>
      <c r="I35" s="142"/>
      <c r="J35" s="142"/>
      <c r="K35" s="143"/>
    </row>
    <row r="36" spans="2:11" ht="16.5" thickTop="1" thickBot="1" x14ac:dyDescent="0.3">
      <c r="B36" s="89"/>
      <c r="C36" s="90" t="s">
        <v>44</v>
      </c>
      <c r="D36" s="133">
        <f t="shared" si="1"/>
        <v>1430.2656480000001</v>
      </c>
      <c r="E36" s="131"/>
      <c r="F36" s="142"/>
      <c r="G36" s="92">
        <v>486.89894400000003</v>
      </c>
      <c r="H36" s="92">
        <v>943.36670399999991</v>
      </c>
      <c r="I36" s="142"/>
      <c r="J36" s="142"/>
      <c r="K36" s="143"/>
    </row>
    <row r="37" spans="2:11" ht="16.5" thickTop="1" thickBot="1" x14ac:dyDescent="0.3">
      <c r="B37" s="89"/>
      <c r="C37" s="87" t="s">
        <v>49</v>
      </c>
      <c r="D37" s="103">
        <f>SUM(D38:D40)</f>
        <v>1000960.9927091445</v>
      </c>
      <c r="E37" s="131"/>
      <c r="F37" s="142"/>
      <c r="G37" s="142"/>
      <c r="H37" s="142"/>
      <c r="I37" s="142"/>
      <c r="J37" s="142"/>
      <c r="K37" s="143"/>
    </row>
    <row r="38" spans="2:11" ht="16.5" thickTop="1" thickBot="1" x14ac:dyDescent="0.3">
      <c r="B38" s="89"/>
      <c r="C38" s="90" t="s">
        <v>50</v>
      </c>
      <c r="D38" s="133">
        <f>SUM(F38:K38)</f>
        <v>118809.43856722456</v>
      </c>
      <c r="E38" s="131"/>
      <c r="F38" s="92">
        <v>118231.61573825184</v>
      </c>
      <c r="G38" s="92">
        <v>79.48435702968834</v>
      </c>
      <c r="H38" s="92">
        <v>498.33847194302143</v>
      </c>
      <c r="I38" s="142"/>
      <c r="J38" s="142"/>
      <c r="K38" s="143"/>
    </row>
    <row r="39" spans="2:11" ht="16.5" thickTop="1" thickBot="1" x14ac:dyDescent="0.3">
      <c r="B39" s="89"/>
      <c r="C39" s="90" t="s">
        <v>51</v>
      </c>
      <c r="D39" s="133">
        <f t="shared" ref="D39:D40" si="2">SUM(F39:K39)</f>
        <v>854825.25557009864</v>
      </c>
      <c r="E39" s="131"/>
      <c r="F39" s="142"/>
      <c r="G39" s="92">
        <v>854825.25557009864</v>
      </c>
      <c r="H39" s="142"/>
      <c r="I39" s="142"/>
      <c r="J39" s="142"/>
      <c r="K39" s="143"/>
    </row>
    <row r="40" spans="2:11" ht="16.5" thickTop="1" thickBot="1" x14ac:dyDescent="0.3">
      <c r="B40" s="89"/>
      <c r="C40" s="90" t="s">
        <v>52</v>
      </c>
      <c r="D40" s="133">
        <f t="shared" si="2"/>
        <v>27326.298571821313</v>
      </c>
      <c r="E40" s="131"/>
      <c r="F40" s="142"/>
      <c r="G40" s="142"/>
      <c r="H40" s="142"/>
      <c r="I40" s="142"/>
      <c r="J40" s="142"/>
      <c r="K40" s="91">
        <v>27326.298571821313</v>
      </c>
    </row>
    <row r="41" spans="2:11" ht="16.5" thickTop="1" thickBot="1" x14ac:dyDescent="0.3">
      <c r="B41" s="89"/>
      <c r="C41" s="87" t="s">
        <v>10</v>
      </c>
      <c r="D41" s="103">
        <f>SUM(D42:D52)</f>
        <v>566023.74705328513</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91">
        <f>'[1]WNY Industrial Sources'!J12</f>
        <v>30527</v>
      </c>
      <c r="E43" s="131"/>
      <c r="F43" s="92"/>
      <c r="G43" s="92"/>
      <c r="H43" s="142"/>
      <c r="I43" s="142"/>
      <c r="J43" s="142"/>
      <c r="K43" s="143"/>
    </row>
    <row r="44" spans="2:11" ht="16.5" thickTop="1" thickBot="1" x14ac:dyDescent="0.3">
      <c r="B44" s="89"/>
      <c r="C44" s="90" t="s">
        <v>323</v>
      </c>
      <c r="D44" s="91">
        <f>'[1]WNY Industrial Sources'!J13</f>
        <v>215034.88</v>
      </c>
      <c r="E44" s="131"/>
      <c r="F44" s="92"/>
      <c r="G44" s="102"/>
      <c r="H44" s="142"/>
      <c r="I44" s="145"/>
      <c r="J44" s="142"/>
      <c r="K44" s="143"/>
    </row>
    <row r="45" spans="2:11" ht="16.5" thickTop="1" thickBot="1" x14ac:dyDescent="0.3">
      <c r="B45" s="89"/>
      <c r="C45" s="90" t="s">
        <v>306</v>
      </c>
      <c r="D45" s="133">
        <f t="shared" ref="D45:D52" si="3">SUM(F45:K45)</f>
        <v>0</v>
      </c>
      <c r="E45" s="131"/>
      <c r="F45" s="92"/>
      <c r="G45" s="142"/>
      <c r="H45" s="142"/>
      <c r="I45" s="92"/>
      <c r="J45" s="142"/>
      <c r="K45" s="143"/>
    </row>
    <row r="46" spans="2:11" ht="16.5" thickTop="1" thickBot="1" x14ac:dyDescent="0.3">
      <c r="B46" s="89"/>
      <c r="C46" s="93" t="s">
        <v>70</v>
      </c>
      <c r="D46" s="133">
        <f t="shared" si="3"/>
        <v>0</v>
      </c>
      <c r="E46" s="131"/>
      <c r="F46" s="92"/>
      <c r="G46" s="92"/>
      <c r="H46" s="142"/>
      <c r="I46" s="142"/>
      <c r="J46" s="142"/>
      <c r="K46" s="143"/>
    </row>
    <row r="47" spans="2:11" ht="16.5" thickTop="1" thickBot="1" x14ac:dyDescent="0.3">
      <c r="B47" s="89"/>
      <c r="C47" s="93" t="s">
        <v>307</v>
      </c>
      <c r="D47" s="133">
        <f t="shared" si="3"/>
        <v>0</v>
      </c>
      <c r="E47" s="131"/>
      <c r="F47" s="92"/>
      <c r="G47" s="92"/>
      <c r="H47" s="142"/>
      <c r="I47" s="142"/>
      <c r="J47" s="142"/>
      <c r="K47" s="143"/>
    </row>
    <row r="48" spans="2:11" ht="16.5" thickTop="1" thickBot="1" x14ac:dyDescent="0.3">
      <c r="B48" s="89"/>
      <c r="C48" s="93" t="s">
        <v>308</v>
      </c>
      <c r="D48" s="133">
        <f t="shared" si="3"/>
        <v>0</v>
      </c>
      <c r="E48" s="131"/>
      <c r="F48" s="92"/>
      <c r="G48" s="92"/>
      <c r="H48" s="142"/>
      <c r="I48" s="142"/>
      <c r="J48" s="142"/>
      <c r="K48" s="143"/>
    </row>
    <row r="49" spans="2:11" ht="16.5" thickTop="1" thickBot="1" x14ac:dyDescent="0.3">
      <c r="B49" s="89"/>
      <c r="C49" s="90" t="s">
        <v>309</v>
      </c>
      <c r="D49" s="133">
        <f t="shared" si="3"/>
        <v>0</v>
      </c>
      <c r="E49" s="131"/>
      <c r="F49" s="142"/>
      <c r="G49" s="142"/>
      <c r="H49" s="142"/>
      <c r="I49" s="92"/>
      <c r="J49" s="92"/>
      <c r="K49" s="92"/>
    </row>
    <row r="50" spans="2:11" ht="16.5" thickTop="1" thickBot="1" x14ac:dyDescent="0.3">
      <c r="B50" s="89"/>
      <c r="C50" s="90" t="s">
        <v>310</v>
      </c>
      <c r="D50" s="133">
        <f t="shared" si="3"/>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3"/>
        <v>320461.86705328518</v>
      </c>
      <c r="E52" s="131"/>
      <c r="F52" s="142"/>
      <c r="G52" s="142"/>
      <c r="H52" s="142"/>
      <c r="I52" s="142"/>
      <c r="J52" s="92">
        <v>320461.86705328518</v>
      </c>
      <c r="K52" s="143"/>
    </row>
    <row r="53" spans="2:11" ht="16.5" thickTop="1" thickBot="1" x14ac:dyDescent="0.3">
      <c r="B53" s="94" t="s">
        <v>56</v>
      </c>
      <c r="C53" s="95" t="s">
        <v>325</v>
      </c>
      <c r="D53" s="103">
        <f>SUM(D54:D66)</f>
        <v>6511928.1098711304</v>
      </c>
      <c r="E53" s="131"/>
      <c r="F53" s="142"/>
      <c r="G53" s="142"/>
      <c r="H53" s="142"/>
      <c r="I53" s="142"/>
      <c r="J53" s="142"/>
      <c r="K53" s="143"/>
    </row>
    <row r="54" spans="2:11" ht="16.5" thickTop="1" thickBot="1" x14ac:dyDescent="0.3">
      <c r="B54" s="96"/>
      <c r="C54" s="97" t="s">
        <v>48</v>
      </c>
      <c r="D54" s="133">
        <f>SUM(F54:H54)</f>
        <v>5959654.7427626811</v>
      </c>
      <c r="E54" s="131"/>
      <c r="F54" s="92">
        <v>5939680.071356209</v>
      </c>
      <c r="G54" s="92">
        <v>14878.730072214435</v>
      </c>
      <c r="H54" s="92">
        <v>5095.9413342574999</v>
      </c>
      <c r="I54" s="142"/>
      <c r="J54" s="142"/>
      <c r="K54" s="143"/>
    </row>
    <row r="55" spans="2:11" ht="16.5" thickTop="1" thickBot="1" x14ac:dyDescent="0.3">
      <c r="B55" s="96"/>
      <c r="C55" s="97" t="s">
        <v>57</v>
      </c>
      <c r="D55" s="133">
        <f t="shared" ref="D55:D66" si="4">SUM(F55:H55)</f>
        <v>0</v>
      </c>
      <c r="E55" s="131"/>
      <c r="F55" s="92"/>
      <c r="G55" s="92"/>
      <c r="H55" s="92"/>
      <c r="I55" s="142"/>
      <c r="J55" s="142"/>
      <c r="K55" s="143"/>
    </row>
    <row r="56" spans="2:11" ht="16.5" thickTop="1" thickBot="1" x14ac:dyDescent="0.3">
      <c r="B56" s="96"/>
      <c r="C56" s="97" t="s">
        <v>58</v>
      </c>
      <c r="D56" s="133">
        <f t="shared" si="4"/>
        <v>-334311</v>
      </c>
      <c r="E56" s="131"/>
      <c r="F56" s="92">
        <v>-334311</v>
      </c>
      <c r="G56" s="92"/>
      <c r="H56" s="92"/>
      <c r="I56" s="142"/>
      <c r="J56" s="142"/>
      <c r="K56" s="143"/>
    </row>
    <row r="57" spans="2:11" ht="16.5" thickTop="1" thickBot="1" x14ac:dyDescent="0.3">
      <c r="B57" s="96"/>
      <c r="C57" s="97" t="s">
        <v>59</v>
      </c>
      <c r="D57" s="133">
        <f t="shared" si="4"/>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4"/>
        <v>176640.41104444154</v>
      </c>
      <c r="E59" s="131"/>
      <c r="F59" s="92">
        <v>176047.71390056322</v>
      </c>
      <c r="G59" s="92">
        <v>442.73762554765761</v>
      </c>
      <c r="H59" s="92">
        <v>149.95951833065823</v>
      </c>
      <c r="I59" s="142"/>
      <c r="J59" s="142"/>
      <c r="K59" s="143"/>
    </row>
    <row r="60" spans="2:11" ht="16.5" thickTop="1" thickBot="1" x14ac:dyDescent="0.3">
      <c r="B60" s="96"/>
      <c r="C60" s="97" t="s">
        <v>312</v>
      </c>
      <c r="D60" s="133">
        <f t="shared" si="4"/>
        <v>1745.2431580376219</v>
      </c>
      <c r="E60" s="131"/>
      <c r="F60" s="92">
        <v>1736.7552689356801</v>
      </c>
      <c r="G60" s="92">
        <v>7.3203090514847995</v>
      </c>
      <c r="H60" s="92">
        <v>1.1675800504569598</v>
      </c>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76</v>
      </c>
      <c r="D62" s="133">
        <f t="shared" si="4"/>
        <v>0</v>
      </c>
      <c r="E62" s="131"/>
      <c r="F62" s="92"/>
      <c r="G62" s="92"/>
      <c r="H62" s="92"/>
      <c r="I62" s="142"/>
      <c r="J62" s="144"/>
      <c r="K62" s="143"/>
    </row>
    <row r="63" spans="2:11" ht="16.5" thickTop="1" thickBot="1" x14ac:dyDescent="0.3">
      <c r="B63" s="96"/>
      <c r="C63" s="97" t="s">
        <v>314</v>
      </c>
      <c r="D63" s="133">
        <f t="shared" si="4"/>
        <v>22768.337197143406</v>
      </c>
      <c r="E63" s="131"/>
      <c r="F63" s="92">
        <v>22691.940588078618</v>
      </c>
      <c r="G63" s="92">
        <v>57.067346530322112</v>
      </c>
      <c r="H63" s="92">
        <v>19.329262534463943</v>
      </c>
      <c r="I63" s="142"/>
      <c r="J63" s="144"/>
      <c r="K63" s="143"/>
    </row>
    <row r="64" spans="2:11" ht="16.5" thickTop="1" thickBot="1" x14ac:dyDescent="0.3">
      <c r="B64" s="96"/>
      <c r="C64" s="97" t="s">
        <v>315</v>
      </c>
      <c r="D64" s="133">
        <f t="shared" si="4"/>
        <v>14585.614843183832</v>
      </c>
      <c r="E64" s="131"/>
      <c r="F64" s="92">
        <v>14537.414892342378</v>
      </c>
      <c r="G64" s="92">
        <v>36.004782556267415</v>
      </c>
      <c r="H64" s="92">
        <v>12.19516828518735</v>
      </c>
      <c r="I64" s="142"/>
      <c r="J64" s="144"/>
      <c r="K64" s="143"/>
    </row>
    <row r="65" spans="2:11" ht="16.5" thickTop="1" thickBot="1" x14ac:dyDescent="0.3">
      <c r="B65" s="96"/>
      <c r="C65" s="95" t="s">
        <v>316</v>
      </c>
      <c r="D65" s="131"/>
      <c r="E65" s="131"/>
      <c r="F65" s="142"/>
      <c r="G65" s="142"/>
      <c r="H65" s="142"/>
      <c r="I65" s="142"/>
      <c r="J65" s="144"/>
      <c r="K65" s="143"/>
    </row>
    <row r="66" spans="2:11" ht="16.5" thickTop="1" thickBot="1" x14ac:dyDescent="0.3">
      <c r="B66" s="96"/>
      <c r="C66" s="97" t="s">
        <v>317</v>
      </c>
      <c r="D66" s="133">
        <f t="shared" si="4"/>
        <v>670844.76086564246</v>
      </c>
      <c r="E66" s="131"/>
      <c r="F66" s="92">
        <v>668520.54625344742</v>
      </c>
      <c r="G66" s="92">
        <v>1735.2003146707927</v>
      </c>
      <c r="H66" s="92">
        <v>589.0142975242801</v>
      </c>
      <c r="I66" s="142"/>
      <c r="J66" s="144"/>
      <c r="K66" s="143"/>
    </row>
    <row r="67" spans="2:11" ht="16.5" thickTop="1" thickBot="1" x14ac:dyDescent="0.3">
      <c r="B67" s="86" t="s">
        <v>60</v>
      </c>
      <c r="C67" s="87" t="s">
        <v>61</v>
      </c>
      <c r="D67" s="103">
        <f>SUM(D68:D71)</f>
        <v>910882.24607391807</v>
      </c>
      <c r="E67" s="131"/>
      <c r="F67" s="142"/>
      <c r="G67" s="142"/>
      <c r="H67" s="142"/>
      <c r="I67" s="142"/>
      <c r="J67" s="144"/>
      <c r="K67" s="143"/>
    </row>
    <row r="68" spans="2:11" ht="16.5" thickTop="1" thickBot="1" x14ac:dyDescent="0.3">
      <c r="B68" s="89"/>
      <c r="C68" s="90" t="s">
        <v>324</v>
      </c>
      <c r="D68" s="134">
        <f>SUM(F68:H68)</f>
        <v>770882.24607391807</v>
      </c>
      <c r="E68" s="131"/>
      <c r="F68" s="92">
        <v>291921.40467833518</v>
      </c>
      <c r="G68" s="92">
        <v>469232.68979133223</v>
      </c>
      <c r="H68" s="92">
        <v>9728.1516042506937</v>
      </c>
      <c r="I68" s="144"/>
      <c r="J68" s="144"/>
      <c r="K68" s="143"/>
    </row>
    <row r="69" spans="2:11" ht="16.5" thickTop="1" thickBot="1" x14ac:dyDescent="0.3">
      <c r="B69" s="89"/>
      <c r="C69" s="90" t="s">
        <v>62</v>
      </c>
      <c r="D69" s="134">
        <f t="shared" ref="D69:D71" si="5">SUM(F69:H69)</f>
        <v>0</v>
      </c>
      <c r="E69" s="131"/>
      <c r="F69" s="92"/>
      <c r="G69" s="92"/>
      <c r="H69" s="92"/>
      <c r="I69" s="142"/>
      <c r="J69" s="144"/>
      <c r="K69" s="143"/>
    </row>
    <row r="70" spans="2:11" ht="16.5" thickTop="1" thickBot="1" x14ac:dyDescent="0.3">
      <c r="B70" s="89"/>
      <c r="C70" s="87" t="s">
        <v>63</v>
      </c>
      <c r="D70" s="131"/>
      <c r="E70" s="131"/>
      <c r="F70" s="142"/>
      <c r="G70" s="142"/>
      <c r="H70" s="142"/>
      <c r="I70" s="142"/>
      <c r="J70" s="144"/>
      <c r="K70" s="146"/>
    </row>
    <row r="71" spans="2:11" ht="16.5" thickTop="1" thickBot="1" x14ac:dyDescent="0.3">
      <c r="B71" s="89"/>
      <c r="C71" s="90" t="s">
        <v>64</v>
      </c>
      <c r="D71" s="134">
        <f t="shared" si="5"/>
        <v>140000</v>
      </c>
      <c r="E71" s="131"/>
      <c r="F71" s="92">
        <v>10000</v>
      </c>
      <c r="G71" s="92">
        <v>90000</v>
      </c>
      <c r="H71" s="92">
        <v>40000</v>
      </c>
      <c r="I71" s="142"/>
      <c r="J71" s="144"/>
      <c r="K71" s="143"/>
    </row>
    <row r="72" spans="2:11" ht="16.5" thickTop="1" thickBot="1" x14ac:dyDescent="0.3">
      <c r="B72" s="94" t="s">
        <v>11</v>
      </c>
      <c r="C72" s="98" t="s">
        <v>65</v>
      </c>
      <c r="D72" s="103">
        <f>SUM(D73:D77)</f>
        <v>403143.95978571137</v>
      </c>
      <c r="E72" s="131"/>
      <c r="F72" s="142"/>
      <c r="G72" s="142"/>
      <c r="H72" s="142"/>
      <c r="I72" s="142"/>
      <c r="J72" s="142"/>
      <c r="K72" s="143"/>
    </row>
    <row r="73" spans="2:11" ht="16.5" thickTop="1" thickBot="1" x14ac:dyDescent="0.3">
      <c r="B73" s="96"/>
      <c r="C73" s="99" t="s">
        <v>318</v>
      </c>
      <c r="D73" s="134">
        <f>SUM(F73:K73)</f>
        <v>318167.29097999999</v>
      </c>
      <c r="E73" s="131"/>
      <c r="F73" s="142"/>
      <c r="G73" s="92">
        <v>318167.29097999999</v>
      </c>
      <c r="H73" s="142"/>
      <c r="I73" s="142"/>
      <c r="J73" s="144"/>
      <c r="K73" s="143"/>
    </row>
    <row r="74" spans="2:11" ht="16.5" thickTop="1" thickBot="1" x14ac:dyDescent="0.3">
      <c r="B74" s="96"/>
      <c r="C74" s="99" t="s">
        <v>319</v>
      </c>
      <c r="D74" s="134">
        <f t="shared" ref="D74:D77" si="6">SUM(F74:K74)</f>
        <v>59707.349527400984</v>
      </c>
      <c r="E74" s="131"/>
      <c r="F74" s="142"/>
      <c r="G74" s="92">
        <v>49699.862449414984</v>
      </c>
      <c r="H74" s="92">
        <v>10007.487077985999</v>
      </c>
      <c r="I74" s="142"/>
      <c r="J74" s="144"/>
      <c r="K74" s="143"/>
    </row>
    <row r="75" spans="2:11" ht="16.5" thickTop="1" thickBot="1" x14ac:dyDescent="0.3">
      <c r="B75" s="96"/>
      <c r="C75" s="98" t="s">
        <v>66</v>
      </c>
      <c r="D75" s="131"/>
      <c r="E75" s="131"/>
      <c r="F75" s="142"/>
      <c r="G75" s="142"/>
      <c r="H75" s="142"/>
      <c r="I75" s="142"/>
      <c r="J75" s="142"/>
      <c r="K75" s="143"/>
    </row>
    <row r="76" spans="2:11" ht="16.5" thickTop="1" thickBot="1" x14ac:dyDescent="0.3">
      <c r="B76" s="96"/>
      <c r="C76" s="99" t="s">
        <v>320</v>
      </c>
      <c r="D76" s="134">
        <f t="shared" si="6"/>
        <v>25269.319278310402</v>
      </c>
      <c r="E76" s="131"/>
      <c r="F76" s="142"/>
      <c r="G76" s="142"/>
      <c r="H76" s="92">
        <v>25269.319278310402</v>
      </c>
      <c r="I76" s="142"/>
      <c r="J76" s="144"/>
      <c r="K76" s="143"/>
    </row>
    <row r="77" spans="2:11" ht="16.5" thickTop="1" thickBot="1" x14ac:dyDescent="0.3">
      <c r="B77" s="135"/>
      <c r="C77" s="136" t="s">
        <v>321</v>
      </c>
      <c r="D77" s="134">
        <f t="shared" si="6"/>
        <v>0</v>
      </c>
      <c r="E77" s="137"/>
      <c r="F77" s="134" t="s">
        <v>322</v>
      </c>
      <c r="G77" s="134" t="s">
        <v>322</v>
      </c>
      <c r="H77" s="134" t="s">
        <v>322</v>
      </c>
      <c r="I77" s="137"/>
      <c r="J77" s="137"/>
      <c r="K77" s="138"/>
    </row>
    <row r="78" spans="2:11" ht="15.75" thickBot="1" x14ac:dyDescent="0.3"/>
    <row r="79" spans="2:11" ht="15.75" thickBot="1" x14ac:dyDescent="0.3">
      <c r="B79" s="100" t="s">
        <v>67</v>
      </c>
      <c r="C79" s="101"/>
      <c r="D79" s="139">
        <f>SUM(D15,D21,D29,D37,D41,D53,D67,D72)</f>
        <v>17826628.494244087</v>
      </c>
      <c r="E79" s="88"/>
      <c r="F79" s="140">
        <f>SUM(F15:F77)</f>
        <v>15309428.835764891</v>
      </c>
      <c r="G79" s="140">
        <f t="shared" ref="G79:K79" si="7">SUM(G15:G77)</f>
        <v>1808715.1394341388</v>
      </c>
      <c r="H79" s="140">
        <f t="shared" si="7"/>
        <v>115134.47341995465</v>
      </c>
      <c r="I79" s="140">
        <f t="shared" si="7"/>
        <v>0</v>
      </c>
      <c r="J79" s="140">
        <f t="shared" si="7"/>
        <v>320461.86705328518</v>
      </c>
      <c r="K79" s="140">
        <f t="shared" si="7"/>
        <v>27326.298571821313</v>
      </c>
    </row>
    <row r="80" spans="2:11" x14ac:dyDescent="0.25">
      <c r="J80" s="141"/>
      <c r="K80" s="141"/>
    </row>
  </sheetData>
  <mergeCells count="1">
    <mergeCell ref="B13:K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1"/>
  <sheetViews>
    <sheetView topLeftCell="C31" workbookViewId="0">
      <selection activeCell="G75" sqref="G75"/>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92</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98782</v>
      </c>
      <c r="E15" s="129"/>
      <c r="F15" s="130"/>
      <c r="G15" s="130"/>
      <c r="H15" s="130"/>
      <c r="I15" s="130"/>
      <c r="J15" s="131"/>
      <c r="K15" s="132"/>
    </row>
    <row r="16" spans="2:11" ht="16.5" thickTop="1" thickBot="1" x14ac:dyDescent="0.3">
      <c r="B16" s="89"/>
      <c r="C16" s="90" t="s">
        <v>41</v>
      </c>
      <c r="D16" s="133">
        <f>SUM(F16:H16)</f>
        <v>0</v>
      </c>
      <c r="E16" s="131"/>
      <c r="F16" s="92"/>
      <c r="G16" s="92"/>
      <c r="H16" s="92"/>
      <c r="I16" s="142"/>
      <c r="J16" s="142"/>
      <c r="K16" s="143"/>
    </row>
    <row r="17" spans="2:14" ht="16.5" thickTop="1" thickBot="1" x14ac:dyDescent="0.3">
      <c r="B17" s="89"/>
      <c r="C17" s="90" t="s">
        <v>42</v>
      </c>
      <c r="D17" s="133">
        <f>SUM(F17:H17)</f>
        <v>73415</v>
      </c>
      <c r="E17" s="131"/>
      <c r="F17" s="92">
        <v>73343</v>
      </c>
      <c r="G17" s="92">
        <v>29</v>
      </c>
      <c r="H17" s="92">
        <v>43</v>
      </c>
      <c r="I17" s="142"/>
      <c r="J17" s="142"/>
      <c r="K17" s="143"/>
    </row>
    <row r="18" spans="2:14" ht="16.5" thickTop="1" thickBot="1" x14ac:dyDescent="0.3">
      <c r="B18" s="89"/>
      <c r="C18" s="90" t="s">
        <v>43</v>
      </c>
      <c r="D18" s="133">
        <f>SUM(F18:H18)</f>
        <v>12730</v>
      </c>
      <c r="E18" s="131"/>
      <c r="F18" s="92">
        <v>12680</v>
      </c>
      <c r="G18" s="92">
        <v>13</v>
      </c>
      <c r="H18" s="92">
        <v>37</v>
      </c>
      <c r="I18" s="142"/>
      <c r="J18" s="142"/>
      <c r="K18" s="143"/>
    </row>
    <row r="19" spans="2:14" ht="16.5" thickTop="1" thickBot="1" x14ac:dyDescent="0.3">
      <c r="B19" s="89"/>
      <c r="C19" s="90" t="s">
        <v>68</v>
      </c>
      <c r="D19" s="133">
        <f t="shared" ref="D19:D20" si="0">SUM(F19:H19)</f>
        <v>10330</v>
      </c>
      <c r="E19" s="131"/>
      <c r="F19" s="92">
        <v>10295</v>
      </c>
      <c r="G19" s="92">
        <v>9</v>
      </c>
      <c r="H19" s="92">
        <v>26</v>
      </c>
      <c r="I19" s="142"/>
      <c r="J19" s="142"/>
      <c r="K19" s="143"/>
    </row>
    <row r="20" spans="2:14" ht="16.5" thickTop="1" thickBot="1" x14ac:dyDescent="0.3">
      <c r="B20" s="89"/>
      <c r="C20" s="90" t="s">
        <v>44</v>
      </c>
      <c r="D20" s="133">
        <f t="shared" si="0"/>
        <v>2307</v>
      </c>
      <c r="E20" s="131"/>
      <c r="F20" s="92"/>
      <c r="G20" s="92">
        <v>785</v>
      </c>
      <c r="H20" s="92">
        <v>1522</v>
      </c>
      <c r="I20" s="142"/>
      <c r="J20" s="142"/>
      <c r="K20" s="143"/>
    </row>
    <row r="21" spans="2:14" ht="16.5" thickTop="1" thickBot="1" x14ac:dyDescent="0.3">
      <c r="B21" s="89"/>
      <c r="C21" s="87" t="s">
        <v>46</v>
      </c>
      <c r="D21" s="103">
        <f>SUM(D22:D28)</f>
        <v>38006</v>
      </c>
      <c r="E21" s="131"/>
      <c r="F21" s="144"/>
      <c r="G21" s="144"/>
      <c r="H21" s="144"/>
      <c r="I21" s="142"/>
      <c r="J21" s="142"/>
      <c r="K21" s="143"/>
    </row>
    <row r="22" spans="2:14" ht="16.5" thickTop="1" thickBot="1" x14ac:dyDescent="0.3">
      <c r="B22" s="89"/>
      <c r="C22" s="90" t="s">
        <v>41</v>
      </c>
      <c r="D22" s="133">
        <f t="shared" ref="D22:D36" si="1">SUM(F22:H22)</f>
        <v>0</v>
      </c>
      <c r="E22" s="131"/>
      <c r="F22" s="92"/>
      <c r="G22" s="92"/>
      <c r="H22" s="92"/>
      <c r="I22" s="142"/>
      <c r="J22" s="142"/>
      <c r="K22" s="143"/>
    </row>
    <row r="23" spans="2:14" ht="16.5" thickTop="1" thickBot="1" x14ac:dyDescent="0.3">
      <c r="B23" s="89"/>
      <c r="C23" s="90" t="s">
        <v>42</v>
      </c>
      <c r="D23" s="133">
        <f t="shared" si="1"/>
        <v>29816</v>
      </c>
      <c r="E23" s="131"/>
      <c r="F23" s="92">
        <v>29787</v>
      </c>
      <c r="G23" s="92">
        <v>12</v>
      </c>
      <c r="H23" s="92">
        <v>17</v>
      </c>
      <c r="I23" s="142"/>
      <c r="J23" s="142"/>
      <c r="K23" s="143"/>
    </row>
    <row r="24" spans="2:14" ht="16.5" thickTop="1" thickBot="1" x14ac:dyDescent="0.3">
      <c r="B24" s="89"/>
      <c r="C24" s="90" t="s">
        <v>43</v>
      </c>
      <c r="D24" s="133">
        <f t="shared" si="1"/>
        <v>2505</v>
      </c>
      <c r="E24" s="131"/>
      <c r="F24" s="92">
        <v>2496</v>
      </c>
      <c r="G24" s="92">
        <v>2</v>
      </c>
      <c r="H24" s="92">
        <v>7</v>
      </c>
      <c r="I24" s="142"/>
      <c r="J24" s="142"/>
      <c r="K24" s="143"/>
    </row>
    <row r="25" spans="2:14" ht="16.5" thickTop="1" thickBot="1" x14ac:dyDescent="0.3">
      <c r="B25" s="89"/>
      <c r="C25" s="90" t="s">
        <v>68</v>
      </c>
      <c r="D25" s="133">
        <f t="shared" si="1"/>
        <v>4995</v>
      </c>
      <c r="E25" s="131"/>
      <c r="F25" s="92">
        <v>4978</v>
      </c>
      <c r="G25" s="92">
        <v>4</v>
      </c>
      <c r="H25" s="92">
        <v>13</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296</v>
      </c>
      <c r="E27" s="131"/>
      <c r="F27" s="92">
        <v>294</v>
      </c>
      <c r="G27" s="92">
        <v>1</v>
      </c>
      <c r="H27" s="92">
        <v>1</v>
      </c>
      <c r="I27" s="142"/>
      <c r="J27" s="142"/>
      <c r="K27" s="143"/>
      <c r="N27" s="81"/>
    </row>
    <row r="28" spans="2:14" ht="16.5" thickTop="1" thickBot="1" x14ac:dyDescent="0.3">
      <c r="B28" s="89"/>
      <c r="C28" s="90" t="s">
        <v>44</v>
      </c>
      <c r="D28" s="133">
        <f t="shared" si="1"/>
        <v>394</v>
      </c>
      <c r="E28" s="131"/>
      <c r="F28" s="92"/>
      <c r="G28" s="92">
        <v>134</v>
      </c>
      <c r="H28" s="92">
        <v>260</v>
      </c>
      <c r="I28" s="142"/>
      <c r="J28" s="142"/>
      <c r="K28" s="143"/>
      <c r="N28" s="81"/>
    </row>
    <row r="29" spans="2:14" ht="16.5" thickTop="1" thickBot="1" x14ac:dyDescent="0.3">
      <c r="B29" s="89"/>
      <c r="C29" s="87" t="s">
        <v>47</v>
      </c>
      <c r="D29" s="103">
        <f>SUM(D30:D36)</f>
        <v>18886</v>
      </c>
      <c r="E29" s="131"/>
      <c r="F29" s="144"/>
      <c r="G29" s="144"/>
      <c r="H29" s="144"/>
      <c r="I29" s="144"/>
      <c r="J29" s="142"/>
      <c r="K29" s="143"/>
      <c r="N29" s="81"/>
    </row>
    <row r="30" spans="2:14" ht="16.5" thickTop="1" thickBot="1" x14ac:dyDescent="0.3">
      <c r="B30" s="89"/>
      <c r="C30" s="90" t="s">
        <v>41</v>
      </c>
      <c r="D30" s="133">
        <f t="shared" si="1"/>
        <v>0</v>
      </c>
      <c r="E30" s="131"/>
      <c r="F30" s="92"/>
      <c r="G30" s="92"/>
      <c r="H30" s="92"/>
      <c r="I30" s="142"/>
      <c r="J30" s="142"/>
      <c r="K30" s="143"/>
      <c r="N30" s="81"/>
    </row>
    <row r="31" spans="2:14" ht="16.5" thickTop="1" thickBot="1" x14ac:dyDescent="0.3">
      <c r="B31" s="89"/>
      <c r="C31" s="90" t="s">
        <v>42</v>
      </c>
      <c r="D31" s="133">
        <f t="shared" si="1"/>
        <v>18886</v>
      </c>
      <c r="E31" s="131"/>
      <c r="F31" s="92">
        <v>18868</v>
      </c>
      <c r="G31" s="92">
        <v>7</v>
      </c>
      <c r="H31" s="92">
        <v>11</v>
      </c>
      <c r="I31" s="142"/>
      <c r="J31" s="142"/>
      <c r="K31" s="143"/>
    </row>
    <row r="32" spans="2:14" ht="16.5" thickTop="1" thickBot="1" x14ac:dyDescent="0.3">
      <c r="B32" s="89"/>
      <c r="C32" s="90" t="s">
        <v>43</v>
      </c>
      <c r="D32" s="133">
        <f t="shared" si="1"/>
        <v>0</v>
      </c>
      <c r="E32" s="131"/>
      <c r="F32" s="92"/>
      <c r="G32" s="92"/>
      <c r="H32" s="92"/>
      <c r="I32" s="142"/>
      <c r="J32" s="142"/>
      <c r="K32" s="143"/>
    </row>
    <row r="33" spans="2:11" ht="16.5" thickTop="1" thickBot="1" x14ac:dyDescent="0.3">
      <c r="B33" s="89"/>
      <c r="C33" s="90" t="s">
        <v>68</v>
      </c>
      <c r="D33" s="133">
        <f t="shared" si="1"/>
        <v>0</v>
      </c>
      <c r="E33" s="131"/>
      <c r="F33" s="92"/>
      <c r="G33" s="92"/>
      <c r="H33" s="92"/>
      <c r="I33" s="142"/>
      <c r="J33" s="142"/>
      <c r="K33" s="143"/>
    </row>
    <row r="34" spans="2:11" ht="16.5" thickTop="1" thickBot="1" x14ac:dyDescent="0.3">
      <c r="B34" s="89"/>
      <c r="C34" s="90" t="s">
        <v>69</v>
      </c>
      <c r="D34" s="133">
        <f t="shared" si="1"/>
        <v>0</v>
      </c>
      <c r="E34" s="131"/>
      <c r="F34" s="92"/>
      <c r="G34" s="92"/>
      <c r="H34" s="92"/>
      <c r="I34" s="142"/>
      <c r="J34" s="142"/>
      <c r="K34" s="143"/>
    </row>
    <row r="35" spans="2:11" ht="16.5" thickTop="1" thickBot="1" x14ac:dyDescent="0.3">
      <c r="B35" s="89"/>
      <c r="C35" s="90" t="s">
        <v>45</v>
      </c>
      <c r="D35" s="133">
        <f t="shared" si="1"/>
        <v>0</v>
      </c>
      <c r="E35" s="131"/>
      <c r="F35" s="92"/>
      <c r="G35" s="92"/>
      <c r="H35" s="92"/>
      <c r="I35" s="142"/>
      <c r="J35" s="142"/>
      <c r="K35" s="143"/>
    </row>
    <row r="36" spans="2:11" ht="16.5" thickTop="1" thickBot="1" x14ac:dyDescent="0.3">
      <c r="B36" s="89"/>
      <c r="C36" s="90" t="s">
        <v>44</v>
      </c>
      <c r="D36" s="133">
        <f t="shared" si="1"/>
        <v>0</v>
      </c>
      <c r="E36" s="131"/>
      <c r="F36" s="142"/>
      <c r="G36" s="92"/>
      <c r="H36" s="92"/>
      <c r="I36" s="142"/>
      <c r="J36" s="142"/>
      <c r="K36" s="143"/>
    </row>
    <row r="37" spans="2:11" ht="16.5" thickTop="1" thickBot="1" x14ac:dyDescent="0.3">
      <c r="B37" s="89"/>
      <c r="C37" s="87" t="s">
        <v>49</v>
      </c>
      <c r="D37" s="103">
        <f>SUM(D38:D40)</f>
        <v>4951</v>
      </c>
      <c r="E37" s="131"/>
      <c r="F37" s="142"/>
      <c r="G37" s="142"/>
      <c r="H37" s="142"/>
      <c r="I37" s="142"/>
      <c r="J37" s="142"/>
      <c r="K37" s="143"/>
    </row>
    <row r="38" spans="2:11" ht="16.5" thickTop="1" thickBot="1" x14ac:dyDescent="0.3">
      <c r="B38" s="89"/>
      <c r="C38" s="90" t="s">
        <v>50</v>
      </c>
      <c r="D38" s="133">
        <f>SUM(F38:K38)</f>
        <v>4025</v>
      </c>
      <c r="E38" s="131"/>
      <c r="F38" s="92">
        <v>4005</v>
      </c>
      <c r="G38" s="92">
        <v>3</v>
      </c>
      <c r="H38" s="92">
        <v>17</v>
      </c>
      <c r="I38" s="142"/>
      <c r="J38" s="142"/>
      <c r="K38" s="143"/>
    </row>
    <row r="39" spans="2:11" ht="16.5" thickTop="1" thickBot="1" x14ac:dyDescent="0.3">
      <c r="B39" s="89"/>
      <c r="C39" s="90" t="s">
        <v>51</v>
      </c>
      <c r="D39" s="133">
        <f t="shared" ref="D39" si="2">SUM(F39:K39)</f>
        <v>0</v>
      </c>
      <c r="E39" s="131"/>
      <c r="F39" s="142"/>
      <c r="G39" s="92"/>
      <c r="H39" s="142"/>
      <c r="I39" s="142"/>
      <c r="J39" s="142"/>
      <c r="K39" s="143"/>
    </row>
    <row r="40" spans="2:11" ht="16.5" thickTop="1" thickBot="1" x14ac:dyDescent="0.3">
      <c r="B40" s="89"/>
      <c r="C40" s="90" t="s">
        <v>52</v>
      </c>
      <c r="D40" s="133">
        <f>SUM(F40:K40)</f>
        <v>926</v>
      </c>
      <c r="E40" s="131"/>
      <c r="F40" s="142"/>
      <c r="G40" s="142"/>
      <c r="H40" s="142"/>
      <c r="I40" s="142"/>
      <c r="J40" s="142"/>
      <c r="K40" s="91">
        <v>926</v>
      </c>
    </row>
    <row r="41" spans="2:11" ht="16.5" thickTop="1" thickBot="1" x14ac:dyDescent="0.3">
      <c r="B41" s="89"/>
      <c r="C41" s="87" t="s">
        <v>10</v>
      </c>
      <c r="D41" s="103">
        <f>SUM(D42:D52)</f>
        <v>11206</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133">
        <f t="shared" ref="D43:D44" si="3">SUM(F43:K43)</f>
        <v>0</v>
      </c>
      <c r="E43" s="131"/>
      <c r="F43" s="92"/>
      <c r="G43" s="92"/>
      <c r="H43" s="142"/>
      <c r="I43" s="142"/>
      <c r="J43" s="142"/>
      <c r="K43" s="143"/>
    </row>
    <row r="44" spans="2:11" ht="16.5" thickTop="1" thickBot="1" x14ac:dyDescent="0.3">
      <c r="B44" s="89"/>
      <c r="C44" s="90" t="s">
        <v>323</v>
      </c>
      <c r="D44" s="133">
        <f t="shared" si="3"/>
        <v>0</v>
      </c>
      <c r="E44" s="131"/>
      <c r="F44" s="92"/>
      <c r="G44" s="102"/>
      <c r="H44" s="142"/>
      <c r="I44" s="145"/>
      <c r="J44" s="142"/>
      <c r="K44" s="143"/>
    </row>
    <row r="45" spans="2:11" ht="16.5" thickTop="1" thickBot="1" x14ac:dyDescent="0.3">
      <c r="B45" s="89"/>
      <c r="C45" s="90" t="s">
        <v>306</v>
      </c>
      <c r="D45" s="133">
        <f t="shared" ref="D45:D52" si="4">SUM(F45:K45)</f>
        <v>0</v>
      </c>
      <c r="E45" s="131"/>
      <c r="F45" s="92"/>
      <c r="G45" s="142"/>
      <c r="H45" s="142"/>
      <c r="I45" s="92"/>
      <c r="J45" s="142"/>
      <c r="K45" s="143"/>
    </row>
    <row r="46" spans="2:11" ht="16.5" thickTop="1" thickBot="1" x14ac:dyDescent="0.3">
      <c r="B46" s="89"/>
      <c r="C46" s="93" t="s">
        <v>70</v>
      </c>
      <c r="D46" s="133">
        <f t="shared" si="4"/>
        <v>0</v>
      </c>
      <c r="E46" s="131"/>
      <c r="F46" s="92"/>
      <c r="G46" s="92"/>
      <c r="H46" s="142"/>
      <c r="I46" s="142"/>
      <c r="J46" s="142"/>
      <c r="K46" s="143"/>
    </row>
    <row r="47" spans="2:11" ht="16.5" thickTop="1" thickBot="1" x14ac:dyDescent="0.3">
      <c r="B47" s="89"/>
      <c r="C47" s="93" t="s">
        <v>307</v>
      </c>
      <c r="D47" s="133">
        <f t="shared" si="4"/>
        <v>0</v>
      </c>
      <c r="E47" s="131"/>
      <c r="F47" s="92"/>
      <c r="G47" s="92"/>
      <c r="H47" s="142"/>
      <c r="I47" s="142"/>
      <c r="J47" s="142"/>
      <c r="K47" s="143"/>
    </row>
    <row r="48" spans="2:11" ht="16.5" thickTop="1" thickBot="1" x14ac:dyDescent="0.3">
      <c r="B48" s="89"/>
      <c r="C48" s="93" t="s">
        <v>308</v>
      </c>
      <c r="D48" s="133">
        <f t="shared" si="4"/>
        <v>0</v>
      </c>
      <c r="E48" s="131"/>
      <c r="F48" s="92"/>
      <c r="G48" s="92"/>
      <c r="H48" s="142"/>
      <c r="I48" s="142"/>
      <c r="J48" s="142"/>
      <c r="K48" s="143"/>
    </row>
    <row r="49" spans="2:11" ht="16.5" thickTop="1" thickBot="1" x14ac:dyDescent="0.3">
      <c r="B49" s="89"/>
      <c r="C49" s="90" t="s">
        <v>309</v>
      </c>
      <c r="D49" s="133">
        <f t="shared" si="4"/>
        <v>0</v>
      </c>
      <c r="E49" s="131"/>
      <c r="F49" s="142"/>
      <c r="G49" s="142"/>
      <c r="H49" s="142"/>
      <c r="I49" s="92"/>
      <c r="J49" s="92"/>
      <c r="K49" s="92"/>
    </row>
    <row r="50" spans="2:11" ht="16.5" thickTop="1" thickBot="1" x14ac:dyDescent="0.3">
      <c r="B50" s="89"/>
      <c r="C50" s="90" t="s">
        <v>310</v>
      </c>
      <c r="D50" s="133">
        <f t="shared" si="4"/>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4"/>
        <v>11206</v>
      </c>
      <c r="E52" s="131"/>
      <c r="F52" s="142"/>
      <c r="G52" s="142"/>
      <c r="H52" s="142"/>
      <c r="I52" s="142"/>
      <c r="J52" s="92">
        <v>11206</v>
      </c>
      <c r="K52" s="143"/>
    </row>
    <row r="53" spans="2:11" ht="16.5" thickTop="1" thickBot="1" x14ac:dyDescent="0.3">
      <c r="B53" s="94" t="s">
        <v>56</v>
      </c>
      <c r="C53" s="95" t="s">
        <v>325</v>
      </c>
      <c r="D53" s="103">
        <f>SUM(D54:D67)</f>
        <v>291684.7</v>
      </c>
      <c r="E53" s="131"/>
      <c r="F53" s="142"/>
      <c r="G53" s="142"/>
      <c r="H53" s="142"/>
      <c r="I53" s="142"/>
      <c r="J53" s="142"/>
      <c r="K53" s="143"/>
    </row>
    <row r="54" spans="2:11" ht="16.5" thickTop="1" thickBot="1" x14ac:dyDescent="0.3">
      <c r="B54" s="96"/>
      <c r="C54" s="97" t="s">
        <v>329</v>
      </c>
      <c r="D54" s="133">
        <f>SUM(F54:H54)</f>
        <v>260085</v>
      </c>
      <c r="E54" s="131"/>
      <c r="F54" s="92">
        <v>259213</v>
      </c>
      <c r="G54" s="92">
        <v>650</v>
      </c>
      <c r="H54" s="92">
        <v>222</v>
      </c>
      <c r="I54" s="142"/>
      <c r="J54" s="142"/>
      <c r="K54" s="143"/>
    </row>
    <row r="55" spans="2:11" ht="16.5" thickTop="1" thickBot="1" x14ac:dyDescent="0.3">
      <c r="B55" s="96"/>
      <c r="C55" s="97" t="s">
        <v>57</v>
      </c>
      <c r="D55" s="133">
        <f t="shared" ref="D55:D67" si="5">SUM(F55:H55)</f>
        <v>0</v>
      </c>
      <c r="E55" s="131"/>
      <c r="F55" s="92"/>
      <c r="G55" s="92"/>
      <c r="H55" s="92"/>
      <c r="I55" s="142"/>
      <c r="J55" s="142"/>
      <c r="K55" s="143"/>
    </row>
    <row r="56" spans="2:11" ht="16.5" thickTop="1" thickBot="1" x14ac:dyDescent="0.3">
      <c r="B56" s="96"/>
      <c r="C56" s="97" t="s">
        <v>58</v>
      </c>
      <c r="D56" s="133">
        <f t="shared" si="5"/>
        <v>0</v>
      </c>
      <c r="E56" s="131"/>
      <c r="F56" s="92"/>
      <c r="G56" s="92"/>
      <c r="H56" s="92"/>
      <c r="I56" s="142"/>
      <c r="J56" s="142"/>
      <c r="K56" s="143"/>
    </row>
    <row r="57" spans="2:11" ht="16.5" thickTop="1" thickBot="1" x14ac:dyDescent="0.3">
      <c r="B57" s="96"/>
      <c r="C57" s="97" t="s">
        <v>59</v>
      </c>
      <c r="D57" s="133">
        <f t="shared" si="5"/>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5"/>
        <v>3115</v>
      </c>
      <c r="E59" s="131"/>
      <c r="F59" s="92">
        <v>3104</v>
      </c>
      <c r="G59" s="92">
        <v>8</v>
      </c>
      <c r="H59" s="92">
        <v>3</v>
      </c>
      <c r="I59" s="142"/>
      <c r="J59" s="142"/>
      <c r="K59" s="143"/>
    </row>
    <row r="60" spans="2:11" ht="16.5" thickTop="1" thickBot="1" x14ac:dyDescent="0.3">
      <c r="B60" s="96"/>
      <c r="C60" s="97" t="s">
        <v>312</v>
      </c>
      <c r="D60" s="133">
        <f t="shared" si="5"/>
        <v>0</v>
      </c>
      <c r="E60" s="131"/>
      <c r="F60" s="92"/>
      <c r="G60" s="92"/>
      <c r="H60" s="92"/>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76</v>
      </c>
      <c r="D62" s="133">
        <f t="shared" si="5"/>
        <v>0</v>
      </c>
      <c r="E62" s="131"/>
      <c r="F62" s="92"/>
      <c r="G62" s="92"/>
      <c r="H62" s="92"/>
      <c r="I62" s="142"/>
      <c r="J62" s="144"/>
      <c r="K62" s="143"/>
    </row>
    <row r="63" spans="2:11" ht="16.5" thickTop="1" thickBot="1" x14ac:dyDescent="0.3">
      <c r="B63" s="96"/>
      <c r="C63" s="97" t="s">
        <v>314</v>
      </c>
      <c r="D63" s="133">
        <f t="shared" si="5"/>
        <v>0</v>
      </c>
      <c r="E63" s="131"/>
      <c r="F63" s="92"/>
      <c r="G63" s="92"/>
      <c r="H63" s="92"/>
      <c r="I63" s="142"/>
      <c r="J63" s="144"/>
      <c r="K63" s="143"/>
    </row>
    <row r="64" spans="2:11" ht="16.5" thickTop="1" thickBot="1" x14ac:dyDescent="0.3">
      <c r="B64" s="96"/>
      <c r="C64" s="97" t="s">
        <v>315</v>
      </c>
      <c r="D64" s="133">
        <f t="shared" si="5"/>
        <v>0</v>
      </c>
      <c r="E64" s="131"/>
      <c r="F64" s="92"/>
      <c r="G64" s="92"/>
      <c r="H64" s="92"/>
      <c r="I64" s="142"/>
      <c r="J64" s="144"/>
      <c r="K64" s="143"/>
    </row>
    <row r="65" spans="2:11" ht="16.5" thickTop="1" thickBot="1" x14ac:dyDescent="0.3">
      <c r="B65" s="96"/>
      <c r="C65" s="95" t="s">
        <v>333</v>
      </c>
      <c r="D65" s="131"/>
      <c r="E65" s="131"/>
      <c r="F65" s="142"/>
      <c r="G65" s="142"/>
      <c r="H65" s="142"/>
      <c r="I65" s="142"/>
      <c r="J65" s="144"/>
      <c r="K65" s="143"/>
    </row>
    <row r="66" spans="2:11" ht="16.5" thickTop="1" thickBot="1" x14ac:dyDescent="0.3">
      <c r="B66" s="96"/>
      <c r="C66" s="97" t="s">
        <v>331</v>
      </c>
      <c r="D66" s="133">
        <f t="shared" si="5"/>
        <v>195.7</v>
      </c>
      <c r="E66" s="131"/>
      <c r="F66" s="92">
        <v>195</v>
      </c>
      <c r="G66" s="92">
        <v>0.5</v>
      </c>
      <c r="H66" s="92">
        <v>0.2</v>
      </c>
      <c r="I66" s="142"/>
      <c r="J66" s="144"/>
      <c r="K66" s="143"/>
    </row>
    <row r="67" spans="2:11" ht="16.5" thickTop="1" thickBot="1" x14ac:dyDescent="0.3">
      <c r="B67" s="96"/>
      <c r="C67" s="97" t="s">
        <v>317</v>
      </c>
      <c r="D67" s="133">
        <f t="shared" si="5"/>
        <v>28289</v>
      </c>
      <c r="E67" s="131"/>
      <c r="F67" s="102">
        <v>28191</v>
      </c>
      <c r="G67" s="102">
        <v>73</v>
      </c>
      <c r="H67" s="102">
        <v>25</v>
      </c>
      <c r="I67" s="142"/>
      <c r="J67" s="144"/>
      <c r="K67" s="143"/>
    </row>
    <row r="68" spans="2:11" ht="16.5" thickTop="1" thickBot="1" x14ac:dyDescent="0.3">
      <c r="B68" s="86" t="s">
        <v>60</v>
      </c>
      <c r="C68" s="87" t="s">
        <v>61</v>
      </c>
      <c r="D68" s="103">
        <f>SUM(D69:D72)</f>
        <v>44980</v>
      </c>
      <c r="E68" s="131"/>
      <c r="F68" s="142"/>
      <c r="G68" s="142"/>
      <c r="H68" s="142"/>
      <c r="I68" s="142"/>
      <c r="J68" s="144"/>
      <c r="K68" s="143"/>
    </row>
    <row r="69" spans="2:11" ht="16.5" thickTop="1" thickBot="1" x14ac:dyDescent="0.3">
      <c r="B69" s="89"/>
      <c r="C69" s="90" t="s">
        <v>324</v>
      </c>
      <c r="D69" s="134">
        <f>SUM(F69:H69)</f>
        <v>43398</v>
      </c>
      <c r="E69" s="131"/>
      <c r="F69" s="92">
        <v>26649</v>
      </c>
      <c r="G69" s="92">
        <v>16409</v>
      </c>
      <c r="H69" s="92">
        <v>340</v>
      </c>
      <c r="I69" s="144"/>
      <c r="J69" s="144"/>
      <c r="K69" s="143"/>
    </row>
    <row r="70" spans="2:11" ht="16.5" thickTop="1" thickBot="1" x14ac:dyDescent="0.3">
      <c r="B70" s="89"/>
      <c r="C70" s="90" t="s">
        <v>62</v>
      </c>
      <c r="D70" s="134">
        <f t="shared" ref="D70:D72" si="6">SUM(F70:H70)</f>
        <v>0</v>
      </c>
      <c r="E70" s="131"/>
      <c r="F70" s="92"/>
      <c r="G70" s="92"/>
      <c r="H70" s="92"/>
      <c r="I70" s="142"/>
      <c r="J70" s="144"/>
      <c r="K70" s="143"/>
    </row>
    <row r="71" spans="2:11" ht="16.5" thickTop="1" thickBot="1" x14ac:dyDescent="0.3">
      <c r="B71" s="89"/>
      <c r="C71" s="87" t="s">
        <v>63</v>
      </c>
      <c r="D71" s="131"/>
      <c r="E71" s="131"/>
      <c r="F71" s="142"/>
      <c r="G71" s="142"/>
      <c r="H71" s="142"/>
      <c r="I71" s="142"/>
      <c r="J71" s="144"/>
      <c r="K71" s="146"/>
    </row>
    <row r="72" spans="2:11" ht="16.5" thickTop="1" thickBot="1" x14ac:dyDescent="0.3">
      <c r="B72" s="89"/>
      <c r="C72" s="90" t="s">
        <v>64</v>
      </c>
      <c r="D72" s="134">
        <f t="shared" si="6"/>
        <v>1582</v>
      </c>
      <c r="E72" s="131"/>
      <c r="F72" s="92"/>
      <c r="G72" s="92">
        <v>1095</v>
      </c>
      <c r="H72" s="92">
        <v>487</v>
      </c>
      <c r="I72" s="142"/>
      <c r="J72" s="144"/>
      <c r="K72" s="143"/>
    </row>
    <row r="73" spans="2:11" ht="16.5" thickTop="1" thickBot="1" x14ac:dyDescent="0.3">
      <c r="B73" s="94" t="s">
        <v>11</v>
      </c>
      <c r="C73" s="98" t="s">
        <v>65</v>
      </c>
      <c r="D73" s="103">
        <f>SUM(D74:D78)</f>
        <v>60726</v>
      </c>
      <c r="E73" s="131"/>
      <c r="F73" s="142"/>
      <c r="G73" s="142"/>
      <c r="H73" s="142"/>
      <c r="I73" s="142"/>
      <c r="J73" s="142"/>
      <c r="K73" s="143"/>
    </row>
    <row r="74" spans="2:11" ht="16.5" thickTop="1" thickBot="1" x14ac:dyDescent="0.3">
      <c r="B74" s="96"/>
      <c r="C74" s="99" t="s">
        <v>318</v>
      </c>
      <c r="D74" s="134">
        <f>SUM(F74:K74)</f>
        <v>52306</v>
      </c>
      <c r="E74" s="131"/>
      <c r="F74" s="142"/>
      <c r="G74" s="92">
        <v>52306</v>
      </c>
      <c r="H74" s="142"/>
      <c r="I74" s="142"/>
      <c r="J74" s="144"/>
      <c r="K74" s="143"/>
    </row>
    <row r="75" spans="2:11" ht="16.5" thickTop="1" thickBot="1" x14ac:dyDescent="0.3">
      <c r="B75" s="96"/>
      <c r="C75" s="99" t="s">
        <v>319</v>
      </c>
      <c r="D75" s="134">
        <f t="shared" ref="D75:D78" si="7">SUM(F75:K75)</f>
        <v>8420</v>
      </c>
      <c r="E75" s="131"/>
      <c r="F75" s="142"/>
      <c r="G75" s="92">
        <v>7059</v>
      </c>
      <c r="H75" s="92">
        <v>1361</v>
      </c>
      <c r="I75" s="142"/>
      <c r="J75" s="144"/>
      <c r="K75" s="143"/>
    </row>
    <row r="76" spans="2:11" ht="16.5" thickTop="1" thickBot="1" x14ac:dyDescent="0.3">
      <c r="B76" s="96"/>
      <c r="C76" s="98" t="s">
        <v>66</v>
      </c>
      <c r="D76" s="131"/>
      <c r="E76" s="131"/>
      <c r="F76" s="142"/>
      <c r="G76" s="142"/>
      <c r="H76" s="142"/>
      <c r="I76" s="142"/>
      <c r="J76" s="142"/>
      <c r="K76" s="143"/>
    </row>
    <row r="77" spans="2:11" ht="16.5" thickTop="1" thickBot="1" x14ac:dyDescent="0.3">
      <c r="B77" s="96"/>
      <c r="C77" s="99" t="s">
        <v>320</v>
      </c>
      <c r="D77" s="134">
        <f t="shared" si="7"/>
        <v>0</v>
      </c>
      <c r="E77" s="131"/>
      <c r="F77" s="142"/>
      <c r="G77" s="142"/>
      <c r="H77" s="92"/>
      <c r="I77" s="142"/>
      <c r="J77" s="144"/>
      <c r="K77" s="143"/>
    </row>
    <row r="78" spans="2:11" ht="16.5" thickTop="1" thickBot="1" x14ac:dyDescent="0.3">
      <c r="B78" s="135"/>
      <c r="C78" s="136" t="s">
        <v>321</v>
      </c>
      <c r="D78" s="134">
        <f t="shared" si="7"/>
        <v>0</v>
      </c>
      <c r="E78" s="137"/>
      <c r="F78" s="134"/>
      <c r="G78" s="134"/>
      <c r="H78" s="134"/>
      <c r="I78" s="137"/>
      <c r="J78" s="137"/>
      <c r="K78" s="138"/>
    </row>
    <row r="79" spans="2:11" ht="15.75" thickBot="1" x14ac:dyDescent="0.3"/>
    <row r="80" spans="2:11" ht="15.75" thickBot="1" x14ac:dyDescent="0.3">
      <c r="B80" s="100" t="s">
        <v>67</v>
      </c>
      <c r="C80" s="101"/>
      <c r="D80" s="139">
        <f>SUM(D15,D21,D29,D37,D41,D53,D68,D73)</f>
        <v>569221.69999999995</v>
      </c>
      <c r="E80" s="88"/>
      <c r="F80" s="140">
        <f t="shared" ref="F80:K80" si="8">SUM(F15:F78)</f>
        <v>474098</v>
      </c>
      <c r="G80" s="140">
        <f t="shared" si="8"/>
        <v>78599.5</v>
      </c>
      <c r="H80" s="140">
        <f t="shared" si="8"/>
        <v>4392.2</v>
      </c>
      <c r="I80" s="140">
        <f t="shared" si="8"/>
        <v>0</v>
      </c>
      <c r="J80" s="140">
        <f t="shared" si="8"/>
        <v>11206</v>
      </c>
      <c r="K80" s="140">
        <f t="shared" si="8"/>
        <v>926</v>
      </c>
    </row>
    <row r="81" spans="10:11" x14ac:dyDescent="0.25">
      <c r="J81" s="141"/>
      <c r="K81" s="141"/>
    </row>
  </sheetData>
  <mergeCells count="1">
    <mergeCell ref="B13:K1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1"/>
  <sheetViews>
    <sheetView topLeftCell="C16" workbookViewId="0">
      <selection activeCell="G76" sqref="G76"/>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93</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181692</v>
      </c>
      <c r="E15" s="129"/>
      <c r="F15" s="130"/>
      <c r="G15" s="130"/>
      <c r="H15" s="130"/>
      <c r="I15" s="130"/>
      <c r="J15" s="131"/>
      <c r="K15" s="132"/>
    </row>
    <row r="16" spans="2:11" ht="16.5" thickTop="1" thickBot="1" x14ac:dyDescent="0.3">
      <c r="B16" s="89"/>
      <c r="C16" s="90" t="s">
        <v>41</v>
      </c>
      <c r="D16" s="133">
        <f>SUM(F16:H16)</f>
        <v>0</v>
      </c>
      <c r="E16" s="131"/>
      <c r="F16" s="92"/>
      <c r="G16" s="92"/>
      <c r="H16" s="92"/>
      <c r="I16" s="142"/>
      <c r="J16" s="142"/>
      <c r="K16" s="143"/>
    </row>
    <row r="17" spans="2:14" ht="16.5" thickTop="1" thickBot="1" x14ac:dyDescent="0.3">
      <c r="B17" s="89"/>
      <c r="C17" s="90" t="s">
        <v>42</v>
      </c>
      <c r="D17" s="133">
        <f>SUM(F17:H17)</f>
        <v>129992</v>
      </c>
      <c r="E17" s="131"/>
      <c r="F17" s="92">
        <v>129865</v>
      </c>
      <c r="G17" s="92">
        <v>51</v>
      </c>
      <c r="H17" s="92">
        <v>76</v>
      </c>
      <c r="I17" s="142"/>
      <c r="J17" s="142"/>
      <c r="K17" s="143"/>
    </row>
    <row r="18" spans="2:14" ht="16.5" thickTop="1" thickBot="1" x14ac:dyDescent="0.3">
      <c r="B18" s="89"/>
      <c r="C18" s="90" t="s">
        <v>43</v>
      </c>
      <c r="D18" s="133">
        <f>SUM(F18:H18)</f>
        <v>30588</v>
      </c>
      <c r="E18" s="131"/>
      <c r="F18" s="92">
        <v>30468</v>
      </c>
      <c r="G18" s="92">
        <v>30</v>
      </c>
      <c r="H18" s="92">
        <v>90</v>
      </c>
      <c r="I18" s="142"/>
      <c r="J18" s="142"/>
      <c r="K18" s="143"/>
    </row>
    <row r="19" spans="2:14" ht="16.5" thickTop="1" thickBot="1" x14ac:dyDescent="0.3">
      <c r="B19" s="89"/>
      <c r="C19" s="90" t="s">
        <v>68</v>
      </c>
      <c r="D19" s="133">
        <f t="shared" ref="D19:D20" si="0">SUM(F19:H19)</f>
        <v>18180</v>
      </c>
      <c r="E19" s="131"/>
      <c r="F19" s="92">
        <v>18119</v>
      </c>
      <c r="G19" s="92">
        <v>15</v>
      </c>
      <c r="H19" s="92">
        <v>46</v>
      </c>
      <c r="I19" s="142"/>
      <c r="J19" s="142"/>
      <c r="K19" s="143"/>
    </row>
    <row r="20" spans="2:14" ht="16.5" thickTop="1" thickBot="1" x14ac:dyDescent="0.3">
      <c r="B20" s="89"/>
      <c r="C20" s="90" t="s">
        <v>44</v>
      </c>
      <c r="D20" s="133">
        <f t="shared" si="0"/>
        <v>2932</v>
      </c>
      <c r="E20" s="131"/>
      <c r="F20" s="92"/>
      <c r="G20" s="92">
        <v>998</v>
      </c>
      <c r="H20" s="92">
        <v>1934</v>
      </c>
      <c r="I20" s="142"/>
      <c r="J20" s="142"/>
      <c r="K20" s="143"/>
    </row>
    <row r="21" spans="2:14" ht="16.5" thickTop="1" thickBot="1" x14ac:dyDescent="0.3">
      <c r="B21" s="89"/>
      <c r="C21" s="87" t="s">
        <v>46</v>
      </c>
      <c r="D21" s="103">
        <f>SUM(D22:D28)</f>
        <v>93301</v>
      </c>
      <c r="E21" s="131"/>
      <c r="F21" s="144"/>
      <c r="G21" s="144"/>
      <c r="H21" s="144"/>
      <c r="I21" s="142"/>
      <c r="J21" s="142"/>
      <c r="K21" s="143"/>
    </row>
    <row r="22" spans="2:14" ht="16.5" thickTop="1" thickBot="1" x14ac:dyDescent="0.3">
      <c r="B22" s="89"/>
      <c r="C22" s="90" t="s">
        <v>41</v>
      </c>
      <c r="D22" s="133">
        <f t="shared" ref="D22:D36" si="1">SUM(F22:H22)</f>
        <v>0</v>
      </c>
      <c r="E22" s="131"/>
      <c r="F22" s="92"/>
      <c r="G22" s="92"/>
      <c r="H22" s="92"/>
      <c r="I22" s="142"/>
      <c r="J22" s="142"/>
      <c r="K22" s="143"/>
    </row>
    <row r="23" spans="2:14" ht="16.5" thickTop="1" thickBot="1" x14ac:dyDescent="0.3">
      <c r="B23" s="89"/>
      <c r="C23" s="90" t="s">
        <v>42</v>
      </c>
      <c r="D23" s="133">
        <f t="shared" si="1"/>
        <v>72133</v>
      </c>
      <c r="E23" s="131"/>
      <c r="F23" s="92">
        <v>72062</v>
      </c>
      <c r="G23" s="92">
        <v>29</v>
      </c>
      <c r="H23" s="92">
        <v>42</v>
      </c>
      <c r="I23" s="142"/>
      <c r="J23" s="142"/>
      <c r="K23" s="143"/>
    </row>
    <row r="24" spans="2:14" ht="16.5" thickTop="1" thickBot="1" x14ac:dyDescent="0.3">
      <c r="B24" s="89"/>
      <c r="C24" s="90" t="s">
        <v>43</v>
      </c>
      <c r="D24" s="133">
        <f t="shared" si="1"/>
        <v>8227</v>
      </c>
      <c r="E24" s="131"/>
      <c r="F24" s="92">
        <v>8195</v>
      </c>
      <c r="G24" s="92">
        <v>8</v>
      </c>
      <c r="H24" s="92">
        <v>24</v>
      </c>
      <c r="I24" s="142"/>
      <c r="J24" s="142"/>
      <c r="K24" s="143"/>
    </row>
    <row r="25" spans="2:14" ht="16.5" thickTop="1" thickBot="1" x14ac:dyDescent="0.3">
      <c r="B25" s="89"/>
      <c r="C25" s="90" t="s">
        <v>68</v>
      </c>
      <c r="D25" s="133">
        <f t="shared" si="1"/>
        <v>12010</v>
      </c>
      <c r="E25" s="131"/>
      <c r="F25" s="92">
        <v>11970</v>
      </c>
      <c r="G25" s="92">
        <v>10</v>
      </c>
      <c r="H25" s="92">
        <v>30</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246</v>
      </c>
      <c r="E27" s="131"/>
      <c r="F27" s="92">
        <v>244</v>
      </c>
      <c r="G27" s="92">
        <v>1</v>
      </c>
      <c r="H27" s="92">
        <v>1</v>
      </c>
      <c r="I27" s="142"/>
      <c r="J27" s="142"/>
      <c r="K27" s="143"/>
      <c r="N27" s="81"/>
    </row>
    <row r="28" spans="2:14" ht="16.5" thickTop="1" thickBot="1" x14ac:dyDescent="0.3">
      <c r="B28" s="89"/>
      <c r="C28" s="90" t="s">
        <v>44</v>
      </c>
      <c r="D28" s="133">
        <f t="shared" si="1"/>
        <v>685</v>
      </c>
      <c r="E28" s="131"/>
      <c r="F28" s="92"/>
      <c r="G28" s="92">
        <v>233</v>
      </c>
      <c r="H28" s="92">
        <v>452</v>
      </c>
      <c r="I28" s="142"/>
      <c r="J28" s="142"/>
      <c r="K28" s="143"/>
      <c r="N28" s="81"/>
    </row>
    <row r="29" spans="2:14" ht="16.5" thickTop="1" thickBot="1" x14ac:dyDescent="0.3">
      <c r="B29" s="89"/>
      <c r="C29" s="87" t="s">
        <v>47</v>
      </c>
      <c r="D29" s="103">
        <f>SUM(D30:D36)</f>
        <v>0</v>
      </c>
      <c r="E29" s="131"/>
      <c r="F29" s="144"/>
      <c r="G29" s="144"/>
      <c r="H29" s="144"/>
      <c r="I29" s="144"/>
      <c r="J29" s="142"/>
      <c r="K29" s="143"/>
      <c r="N29" s="81"/>
    </row>
    <row r="30" spans="2:14" ht="16.5" thickTop="1" thickBot="1" x14ac:dyDescent="0.3">
      <c r="B30" s="89"/>
      <c r="C30" s="90" t="s">
        <v>41</v>
      </c>
      <c r="D30" s="133">
        <f t="shared" si="1"/>
        <v>0</v>
      </c>
      <c r="E30" s="131"/>
      <c r="F30" s="92"/>
      <c r="G30" s="92"/>
      <c r="H30" s="92"/>
      <c r="I30" s="142"/>
      <c r="J30" s="142"/>
      <c r="K30" s="143"/>
      <c r="N30" s="81"/>
    </row>
    <row r="31" spans="2:14" ht="16.5" thickTop="1" thickBot="1" x14ac:dyDescent="0.3">
      <c r="B31" s="89"/>
      <c r="C31" s="90" t="s">
        <v>42</v>
      </c>
      <c r="D31" s="133">
        <f t="shared" si="1"/>
        <v>0</v>
      </c>
      <c r="E31" s="131"/>
      <c r="F31" s="92"/>
      <c r="G31" s="92"/>
      <c r="H31" s="92"/>
      <c r="I31" s="142"/>
      <c r="J31" s="142"/>
      <c r="K31" s="143"/>
    </row>
    <row r="32" spans="2:14" ht="16.5" thickTop="1" thickBot="1" x14ac:dyDescent="0.3">
      <c r="B32" s="89"/>
      <c r="C32" s="90" t="s">
        <v>43</v>
      </c>
      <c r="D32" s="133">
        <f t="shared" si="1"/>
        <v>0</v>
      </c>
      <c r="E32" s="131"/>
      <c r="F32" s="92"/>
      <c r="G32" s="92"/>
      <c r="H32" s="92"/>
      <c r="I32" s="142"/>
      <c r="J32" s="142"/>
      <c r="K32" s="143"/>
    </row>
    <row r="33" spans="2:11" ht="16.5" thickTop="1" thickBot="1" x14ac:dyDescent="0.3">
      <c r="B33" s="89"/>
      <c r="C33" s="90" t="s">
        <v>68</v>
      </c>
      <c r="D33" s="133">
        <f t="shared" si="1"/>
        <v>0</v>
      </c>
      <c r="E33" s="131"/>
      <c r="F33" s="92"/>
      <c r="G33" s="92"/>
      <c r="H33" s="92"/>
      <c r="I33" s="142"/>
      <c r="J33" s="142"/>
      <c r="K33" s="143"/>
    </row>
    <row r="34" spans="2:11" ht="16.5" thickTop="1" thickBot="1" x14ac:dyDescent="0.3">
      <c r="B34" s="89"/>
      <c r="C34" s="90" t="s">
        <v>69</v>
      </c>
      <c r="D34" s="133">
        <f t="shared" si="1"/>
        <v>0</v>
      </c>
      <c r="E34" s="131"/>
      <c r="F34" s="92"/>
      <c r="G34" s="92"/>
      <c r="H34" s="92"/>
      <c r="I34" s="142"/>
      <c r="J34" s="142"/>
      <c r="K34" s="143"/>
    </row>
    <row r="35" spans="2:11" ht="16.5" thickTop="1" thickBot="1" x14ac:dyDescent="0.3">
      <c r="B35" s="89"/>
      <c r="C35" s="90" t="s">
        <v>45</v>
      </c>
      <c r="D35" s="133">
        <f t="shared" si="1"/>
        <v>0</v>
      </c>
      <c r="E35" s="131"/>
      <c r="F35" s="92"/>
      <c r="G35" s="92"/>
      <c r="H35" s="92"/>
      <c r="I35" s="142"/>
      <c r="J35" s="142"/>
      <c r="K35" s="143"/>
    </row>
    <row r="36" spans="2:11" ht="16.5" thickTop="1" thickBot="1" x14ac:dyDescent="0.3">
      <c r="B36" s="89"/>
      <c r="C36" s="90" t="s">
        <v>44</v>
      </c>
      <c r="D36" s="133">
        <f t="shared" si="1"/>
        <v>0</v>
      </c>
      <c r="E36" s="131"/>
      <c r="F36" s="142"/>
      <c r="G36" s="92"/>
      <c r="H36" s="92"/>
      <c r="I36" s="142"/>
      <c r="J36" s="142"/>
      <c r="K36" s="143"/>
    </row>
    <row r="37" spans="2:11" ht="16.5" thickTop="1" thickBot="1" x14ac:dyDescent="0.3">
      <c r="B37" s="89"/>
      <c r="C37" s="87" t="s">
        <v>49</v>
      </c>
      <c r="D37" s="103">
        <f>SUM(D38:D40)</f>
        <v>9450</v>
      </c>
      <c r="E37" s="131"/>
      <c r="F37" s="142"/>
      <c r="G37" s="142"/>
      <c r="H37" s="142"/>
      <c r="I37" s="142"/>
      <c r="J37" s="142"/>
      <c r="K37" s="143"/>
    </row>
    <row r="38" spans="2:11" ht="16.5" thickTop="1" thickBot="1" x14ac:dyDescent="0.3">
      <c r="B38" s="89"/>
      <c r="C38" s="90" t="s">
        <v>50</v>
      </c>
      <c r="D38" s="133">
        <f>SUM(F38:K38)</f>
        <v>7683</v>
      </c>
      <c r="E38" s="131"/>
      <c r="F38" s="92">
        <v>7646</v>
      </c>
      <c r="G38" s="92">
        <v>5</v>
      </c>
      <c r="H38" s="92">
        <v>32</v>
      </c>
      <c r="I38" s="142"/>
      <c r="J38" s="142"/>
      <c r="K38" s="143"/>
    </row>
    <row r="39" spans="2:11" ht="16.5" thickTop="1" thickBot="1" x14ac:dyDescent="0.3">
      <c r="B39" s="89"/>
      <c r="C39" s="90" t="s">
        <v>51</v>
      </c>
      <c r="D39" s="133">
        <f t="shared" ref="D39:D40" si="2">SUM(F39:K39)</f>
        <v>0</v>
      </c>
      <c r="E39" s="131"/>
      <c r="F39" s="142"/>
      <c r="G39" s="92"/>
      <c r="H39" s="142"/>
      <c r="I39" s="142"/>
      <c r="J39" s="142"/>
      <c r="K39" s="143"/>
    </row>
    <row r="40" spans="2:11" ht="16.5" thickTop="1" thickBot="1" x14ac:dyDescent="0.3">
      <c r="B40" s="89"/>
      <c r="C40" s="90" t="s">
        <v>52</v>
      </c>
      <c r="D40" s="133">
        <f t="shared" si="2"/>
        <v>1767</v>
      </c>
      <c r="E40" s="131"/>
      <c r="F40" s="142"/>
      <c r="G40" s="142"/>
      <c r="H40" s="142"/>
      <c r="I40" s="142"/>
      <c r="J40" s="142"/>
      <c r="K40" s="91">
        <v>1767</v>
      </c>
    </row>
    <row r="41" spans="2:11" ht="16.5" thickTop="1" thickBot="1" x14ac:dyDescent="0.3">
      <c r="B41" s="89"/>
      <c r="C41" s="87" t="s">
        <v>10</v>
      </c>
      <c r="D41" s="103">
        <f>SUM(D42:D52)</f>
        <v>18389</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133">
        <f t="shared" ref="D43:D44" si="3">SUM(F43:K43)</f>
        <v>0</v>
      </c>
      <c r="E43" s="131"/>
      <c r="F43" s="92"/>
      <c r="G43" s="92"/>
      <c r="H43" s="142"/>
      <c r="I43" s="142"/>
      <c r="J43" s="142"/>
      <c r="K43" s="143"/>
    </row>
    <row r="44" spans="2:11" ht="16.5" thickTop="1" thickBot="1" x14ac:dyDescent="0.3">
      <c r="B44" s="89"/>
      <c r="C44" s="90" t="s">
        <v>323</v>
      </c>
      <c r="D44" s="133">
        <f t="shared" si="3"/>
        <v>0</v>
      </c>
      <c r="E44" s="131"/>
      <c r="F44" s="92"/>
      <c r="G44" s="102"/>
      <c r="H44" s="142"/>
      <c r="I44" s="145"/>
      <c r="J44" s="142"/>
      <c r="K44" s="143"/>
    </row>
    <row r="45" spans="2:11" ht="16.5" thickTop="1" thickBot="1" x14ac:dyDescent="0.3">
      <c r="B45" s="89"/>
      <c r="C45" s="90" t="s">
        <v>306</v>
      </c>
      <c r="D45" s="133">
        <f t="shared" ref="D45:D52" si="4">SUM(F45:K45)</f>
        <v>0</v>
      </c>
      <c r="E45" s="131"/>
      <c r="F45" s="92"/>
      <c r="G45" s="142"/>
      <c r="H45" s="142"/>
      <c r="I45" s="92"/>
      <c r="J45" s="142"/>
      <c r="K45" s="143"/>
    </row>
    <row r="46" spans="2:11" ht="16.5" thickTop="1" thickBot="1" x14ac:dyDescent="0.3">
      <c r="B46" s="89"/>
      <c r="C46" s="93" t="s">
        <v>70</v>
      </c>
      <c r="D46" s="133">
        <f t="shared" si="4"/>
        <v>0</v>
      </c>
      <c r="E46" s="131"/>
      <c r="F46" s="92"/>
      <c r="G46" s="92"/>
      <c r="H46" s="142"/>
      <c r="I46" s="142"/>
      <c r="J46" s="142"/>
      <c r="K46" s="143"/>
    </row>
    <row r="47" spans="2:11" ht="16.5" thickTop="1" thickBot="1" x14ac:dyDescent="0.3">
      <c r="B47" s="89"/>
      <c r="C47" s="93" t="s">
        <v>307</v>
      </c>
      <c r="D47" s="133">
        <f t="shared" si="4"/>
        <v>0</v>
      </c>
      <c r="E47" s="131"/>
      <c r="F47" s="92"/>
      <c r="G47" s="92"/>
      <c r="H47" s="142"/>
      <c r="I47" s="142"/>
      <c r="J47" s="142"/>
      <c r="K47" s="143"/>
    </row>
    <row r="48" spans="2:11" ht="16.5" thickTop="1" thickBot="1" x14ac:dyDescent="0.3">
      <c r="B48" s="89"/>
      <c r="C48" s="93" t="s">
        <v>308</v>
      </c>
      <c r="D48" s="133">
        <f t="shared" si="4"/>
        <v>0</v>
      </c>
      <c r="E48" s="131"/>
      <c r="F48" s="92"/>
      <c r="G48" s="92"/>
      <c r="H48" s="142"/>
      <c r="I48" s="142"/>
      <c r="J48" s="142"/>
      <c r="K48" s="143"/>
    </row>
    <row r="49" spans="2:11" ht="16.5" thickTop="1" thickBot="1" x14ac:dyDescent="0.3">
      <c r="B49" s="89"/>
      <c r="C49" s="90" t="s">
        <v>309</v>
      </c>
      <c r="D49" s="133">
        <f t="shared" si="4"/>
        <v>0</v>
      </c>
      <c r="E49" s="131"/>
      <c r="F49" s="142"/>
      <c r="G49" s="142"/>
      <c r="H49" s="142"/>
      <c r="I49" s="92"/>
      <c r="J49" s="92"/>
      <c r="K49" s="92"/>
    </row>
    <row r="50" spans="2:11" ht="16.5" thickTop="1" thickBot="1" x14ac:dyDescent="0.3">
      <c r="B50" s="89"/>
      <c r="C50" s="90" t="s">
        <v>310</v>
      </c>
      <c r="D50" s="133">
        <f t="shared" si="4"/>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4"/>
        <v>18389</v>
      </c>
      <c r="E52" s="131"/>
      <c r="F52" s="142"/>
      <c r="G52" s="142"/>
      <c r="H52" s="142"/>
      <c r="I52" s="142"/>
      <c r="J52" s="92">
        <v>18389</v>
      </c>
      <c r="K52" s="143"/>
    </row>
    <row r="53" spans="2:11" ht="16.5" thickTop="1" thickBot="1" x14ac:dyDescent="0.3">
      <c r="B53" s="94" t="s">
        <v>56</v>
      </c>
      <c r="C53" s="95" t="s">
        <v>334</v>
      </c>
      <c r="D53" s="103">
        <f>SUM(D54:D67)</f>
        <v>488446.5</v>
      </c>
      <c r="E53" s="131"/>
      <c r="F53" s="142"/>
      <c r="G53" s="142"/>
      <c r="H53" s="142"/>
      <c r="I53" s="142"/>
      <c r="J53" s="142"/>
      <c r="K53" s="143"/>
    </row>
    <row r="54" spans="2:11" ht="16.5" thickTop="1" thickBot="1" x14ac:dyDescent="0.3">
      <c r="B54" s="96"/>
      <c r="C54" s="97" t="s">
        <v>329</v>
      </c>
      <c r="D54" s="133">
        <f>SUM(F54:H54)</f>
        <v>428552</v>
      </c>
      <c r="E54" s="131"/>
      <c r="F54" s="92">
        <v>427116</v>
      </c>
      <c r="G54" s="92">
        <v>1070</v>
      </c>
      <c r="H54" s="92">
        <v>366</v>
      </c>
      <c r="I54" s="142"/>
      <c r="J54" s="142"/>
      <c r="K54" s="143"/>
    </row>
    <row r="55" spans="2:11" ht="16.5" thickTop="1" thickBot="1" x14ac:dyDescent="0.3">
      <c r="B55" s="96"/>
      <c r="C55" s="97" t="s">
        <v>57</v>
      </c>
      <c r="D55" s="133">
        <f t="shared" ref="D55:D67" si="5">SUM(F55:H55)</f>
        <v>0</v>
      </c>
      <c r="E55" s="131"/>
      <c r="F55" s="92"/>
      <c r="G55" s="92"/>
      <c r="H55" s="92"/>
      <c r="I55" s="142"/>
      <c r="J55" s="142"/>
      <c r="K55" s="143"/>
    </row>
    <row r="56" spans="2:11" ht="16.5" thickTop="1" thickBot="1" x14ac:dyDescent="0.3">
      <c r="B56" s="96"/>
      <c r="C56" s="97" t="s">
        <v>58</v>
      </c>
      <c r="D56" s="133">
        <f t="shared" si="5"/>
        <v>0</v>
      </c>
      <c r="E56" s="131"/>
      <c r="F56" s="92"/>
      <c r="G56" s="92"/>
      <c r="H56" s="92"/>
      <c r="I56" s="142"/>
      <c r="J56" s="142"/>
      <c r="K56" s="143"/>
    </row>
    <row r="57" spans="2:11" ht="16.5" thickTop="1" thickBot="1" x14ac:dyDescent="0.3">
      <c r="B57" s="96"/>
      <c r="C57" s="97" t="s">
        <v>59</v>
      </c>
      <c r="D57" s="133">
        <f t="shared" si="5"/>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5"/>
        <v>8096</v>
      </c>
      <c r="E59" s="131"/>
      <c r="F59" s="92">
        <v>8069</v>
      </c>
      <c r="G59" s="92">
        <v>20</v>
      </c>
      <c r="H59" s="92">
        <v>7</v>
      </c>
      <c r="I59" s="142"/>
      <c r="J59" s="142"/>
      <c r="K59" s="143"/>
    </row>
    <row r="60" spans="2:11" ht="16.5" thickTop="1" thickBot="1" x14ac:dyDescent="0.3">
      <c r="B60" s="96"/>
      <c r="C60" s="97" t="s">
        <v>312</v>
      </c>
      <c r="D60" s="133">
        <f t="shared" si="5"/>
        <v>0</v>
      </c>
      <c r="E60" s="131"/>
      <c r="F60" s="92"/>
      <c r="G60" s="92"/>
      <c r="H60" s="92"/>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76</v>
      </c>
      <c r="D62" s="133">
        <f t="shared" si="5"/>
        <v>0</v>
      </c>
      <c r="E62" s="131"/>
      <c r="F62" s="92"/>
      <c r="G62" s="92"/>
      <c r="H62" s="92"/>
      <c r="I62" s="142"/>
      <c r="J62" s="144"/>
      <c r="K62" s="143"/>
    </row>
    <row r="63" spans="2:11" ht="16.5" thickTop="1" thickBot="1" x14ac:dyDescent="0.3">
      <c r="B63" s="96"/>
      <c r="C63" s="97" t="s">
        <v>314</v>
      </c>
      <c r="D63" s="133">
        <f t="shared" si="5"/>
        <v>0</v>
      </c>
      <c r="E63" s="131"/>
      <c r="F63" s="92"/>
      <c r="G63" s="92"/>
      <c r="H63" s="92"/>
      <c r="I63" s="142"/>
      <c r="J63" s="144"/>
      <c r="K63" s="143"/>
    </row>
    <row r="64" spans="2:11" ht="16.5" thickTop="1" thickBot="1" x14ac:dyDescent="0.3">
      <c r="B64" s="96"/>
      <c r="C64" s="97" t="s">
        <v>315</v>
      </c>
      <c r="D64" s="133">
        <f t="shared" si="5"/>
        <v>0</v>
      </c>
      <c r="E64" s="131"/>
      <c r="F64" s="92"/>
      <c r="G64" s="92"/>
      <c r="H64" s="92"/>
      <c r="I64" s="142"/>
      <c r="J64" s="144"/>
      <c r="K64" s="143"/>
    </row>
    <row r="65" spans="2:11" ht="16.5" thickTop="1" thickBot="1" x14ac:dyDescent="0.3">
      <c r="B65" s="96"/>
      <c r="C65" s="95" t="s">
        <v>333</v>
      </c>
      <c r="D65" s="131"/>
      <c r="E65" s="131"/>
      <c r="F65" s="142"/>
      <c r="G65" s="142"/>
      <c r="H65" s="142"/>
      <c r="I65" s="142"/>
      <c r="J65" s="144"/>
      <c r="K65" s="143"/>
    </row>
    <row r="66" spans="2:11" ht="16.5" thickTop="1" thickBot="1" x14ac:dyDescent="0.3">
      <c r="B66" s="96"/>
      <c r="C66" s="97" t="s">
        <v>331</v>
      </c>
      <c r="D66" s="133">
        <f t="shared" si="5"/>
        <v>550.5</v>
      </c>
      <c r="E66" s="131"/>
      <c r="F66" s="92">
        <v>549</v>
      </c>
      <c r="G66" s="92">
        <v>1</v>
      </c>
      <c r="H66" s="92">
        <v>0.5</v>
      </c>
      <c r="I66" s="142"/>
      <c r="J66" s="144"/>
      <c r="K66" s="143"/>
    </row>
    <row r="67" spans="2:11" ht="16.5" thickTop="1" thickBot="1" x14ac:dyDescent="0.3">
      <c r="B67" s="96"/>
      <c r="C67" s="97" t="s">
        <v>317</v>
      </c>
      <c r="D67" s="133">
        <f t="shared" si="5"/>
        <v>51248</v>
      </c>
      <c r="E67" s="131"/>
      <c r="F67" s="102">
        <v>51071</v>
      </c>
      <c r="G67" s="102">
        <v>132</v>
      </c>
      <c r="H67" s="102">
        <v>45</v>
      </c>
      <c r="I67" s="142"/>
      <c r="J67" s="144"/>
      <c r="K67" s="143"/>
    </row>
    <row r="68" spans="2:11" ht="16.5" thickTop="1" thickBot="1" x14ac:dyDescent="0.3">
      <c r="B68" s="86" t="s">
        <v>60</v>
      </c>
      <c r="C68" s="87" t="s">
        <v>61</v>
      </c>
      <c r="D68" s="103">
        <f>SUM(D69:D72)</f>
        <v>74812</v>
      </c>
      <c r="E68" s="131"/>
      <c r="F68" s="142"/>
      <c r="G68" s="142"/>
      <c r="H68" s="142"/>
      <c r="I68" s="142"/>
      <c r="J68" s="144"/>
      <c r="K68" s="143"/>
    </row>
    <row r="69" spans="2:11" ht="16.5" thickTop="1" thickBot="1" x14ac:dyDescent="0.3">
      <c r="B69" s="89"/>
      <c r="C69" s="90" t="s">
        <v>324</v>
      </c>
      <c r="D69" s="134">
        <f>SUM(F69:H69)</f>
        <v>71214</v>
      </c>
      <c r="E69" s="131"/>
      <c r="F69" s="92">
        <v>43730</v>
      </c>
      <c r="G69" s="92">
        <v>26926</v>
      </c>
      <c r="H69" s="92">
        <v>558</v>
      </c>
      <c r="I69" s="144"/>
      <c r="J69" s="144"/>
      <c r="K69" s="143"/>
    </row>
    <row r="70" spans="2:11" ht="16.5" thickTop="1" thickBot="1" x14ac:dyDescent="0.3">
      <c r="B70" s="89"/>
      <c r="C70" s="90" t="s">
        <v>62</v>
      </c>
      <c r="D70" s="134">
        <f t="shared" ref="D70:D72" si="6">SUM(F70:H70)</f>
        <v>0</v>
      </c>
      <c r="E70" s="131"/>
      <c r="F70" s="92"/>
      <c r="G70" s="92"/>
      <c r="H70" s="92"/>
      <c r="I70" s="142"/>
      <c r="J70" s="144"/>
      <c r="K70" s="143"/>
    </row>
    <row r="71" spans="2:11" ht="16.5" thickTop="1" thickBot="1" x14ac:dyDescent="0.3">
      <c r="B71" s="89"/>
      <c r="C71" s="87" t="s">
        <v>63</v>
      </c>
      <c r="D71" s="131"/>
      <c r="E71" s="131"/>
      <c r="F71" s="142"/>
      <c r="G71" s="142"/>
      <c r="H71" s="142"/>
      <c r="I71" s="142"/>
      <c r="J71" s="144"/>
      <c r="K71" s="146"/>
    </row>
    <row r="72" spans="2:11" ht="16.5" thickTop="1" thickBot="1" x14ac:dyDescent="0.3">
      <c r="B72" s="89"/>
      <c r="C72" s="90" t="s">
        <v>64</v>
      </c>
      <c r="D72" s="134">
        <f t="shared" si="6"/>
        <v>3598</v>
      </c>
      <c r="E72" s="131"/>
      <c r="F72" s="92"/>
      <c r="G72" s="92">
        <v>2491</v>
      </c>
      <c r="H72" s="92">
        <v>1107</v>
      </c>
      <c r="I72" s="142"/>
      <c r="J72" s="144"/>
      <c r="K72" s="143"/>
    </row>
    <row r="73" spans="2:11" ht="16.5" thickTop="1" thickBot="1" x14ac:dyDescent="0.3">
      <c r="B73" s="94" t="s">
        <v>11</v>
      </c>
      <c r="C73" s="98" t="s">
        <v>65</v>
      </c>
      <c r="D73" s="103">
        <f>SUM(D74:D78)</f>
        <v>81027</v>
      </c>
      <c r="E73" s="131"/>
      <c r="F73" s="142"/>
      <c r="G73" s="142"/>
      <c r="H73" s="142"/>
      <c r="I73" s="142"/>
      <c r="J73" s="142"/>
      <c r="K73" s="143"/>
    </row>
    <row r="74" spans="2:11" ht="16.5" thickTop="1" thickBot="1" x14ac:dyDescent="0.3">
      <c r="B74" s="96"/>
      <c r="C74" s="99" t="s">
        <v>318</v>
      </c>
      <c r="D74" s="134">
        <f>SUM(F74:K74)</f>
        <v>67976</v>
      </c>
      <c r="E74" s="131"/>
      <c r="F74" s="142"/>
      <c r="G74" s="92">
        <v>67976</v>
      </c>
      <c r="H74" s="142"/>
      <c r="I74" s="142"/>
      <c r="J74" s="144"/>
      <c r="K74" s="143"/>
    </row>
    <row r="75" spans="2:11" ht="16.5" thickTop="1" thickBot="1" x14ac:dyDescent="0.3">
      <c r="B75" s="96"/>
      <c r="C75" s="99" t="s">
        <v>319</v>
      </c>
      <c r="D75" s="134">
        <f t="shared" ref="D75:D78" si="7">SUM(F75:K75)</f>
        <v>13051</v>
      </c>
      <c r="E75" s="131"/>
      <c r="F75" s="142"/>
      <c r="G75" s="92">
        <v>10845</v>
      </c>
      <c r="H75" s="92">
        <v>2206</v>
      </c>
      <c r="I75" s="142"/>
      <c r="J75" s="144"/>
      <c r="K75" s="143"/>
    </row>
    <row r="76" spans="2:11" ht="16.5" thickTop="1" thickBot="1" x14ac:dyDescent="0.3">
      <c r="B76" s="96"/>
      <c r="C76" s="98" t="s">
        <v>66</v>
      </c>
      <c r="D76" s="131"/>
      <c r="E76" s="131"/>
      <c r="F76" s="142"/>
      <c r="G76" s="142"/>
      <c r="H76" s="142"/>
      <c r="I76" s="142"/>
      <c r="J76" s="142"/>
      <c r="K76" s="143"/>
    </row>
    <row r="77" spans="2:11" ht="16.5" thickTop="1" thickBot="1" x14ac:dyDescent="0.3">
      <c r="B77" s="96"/>
      <c r="C77" s="99" t="s">
        <v>320</v>
      </c>
      <c r="D77" s="134">
        <f t="shared" si="7"/>
        <v>0</v>
      </c>
      <c r="E77" s="131"/>
      <c r="F77" s="142"/>
      <c r="G77" s="142"/>
      <c r="H77" s="92"/>
      <c r="I77" s="142"/>
      <c r="J77" s="144"/>
      <c r="K77" s="143"/>
    </row>
    <row r="78" spans="2:11" ht="16.5" thickTop="1" thickBot="1" x14ac:dyDescent="0.3">
      <c r="B78" s="135"/>
      <c r="C78" s="136" t="s">
        <v>321</v>
      </c>
      <c r="D78" s="134">
        <f t="shared" si="7"/>
        <v>0</v>
      </c>
      <c r="E78" s="137"/>
      <c r="F78" s="134"/>
      <c r="G78" s="134"/>
      <c r="H78" s="134"/>
      <c r="I78" s="137"/>
      <c r="J78" s="137"/>
      <c r="K78" s="138"/>
    </row>
    <row r="79" spans="2:11" ht="15.75" thickBot="1" x14ac:dyDescent="0.3"/>
    <row r="80" spans="2:11" ht="15.75" thickBot="1" x14ac:dyDescent="0.3">
      <c r="B80" s="100" t="s">
        <v>67</v>
      </c>
      <c r="C80" s="101"/>
      <c r="D80" s="139">
        <f>SUM(D15,D21,D29,D37,D41,D53,D68,D73)</f>
        <v>947117.5</v>
      </c>
      <c r="E80" s="88"/>
      <c r="F80" s="140">
        <f>SUM(F15:F78)</f>
        <v>809104</v>
      </c>
      <c r="G80" s="140">
        <f t="shared" ref="G80:K80" si="8">SUM(G15:G78)</f>
        <v>110841</v>
      </c>
      <c r="H80" s="140">
        <f t="shared" si="8"/>
        <v>7016.5</v>
      </c>
      <c r="I80" s="140">
        <f t="shared" si="8"/>
        <v>0</v>
      </c>
      <c r="J80" s="140">
        <f t="shared" si="8"/>
        <v>18389</v>
      </c>
      <c r="K80" s="140">
        <f t="shared" si="8"/>
        <v>1767</v>
      </c>
    </row>
    <row r="81" spans="10:11" x14ac:dyDescent="0.25">
      <c r="J81" s="141"/>
      <c r="K81" s="141"/>
    </row>
  </sheetData>
  <mergeCells count="1">
    <mergeCell ref="B13:K1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1"/>
  <sheetViews>
    <sheetView topLeftCell="C46" workbookViewId="0">
      <selection activeCell="G76" sqref="G76"/>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95</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309733</v>
      </c>
      <c r="E15" s="129"/>
      <c r="F15" s="130"/>
      <c r="G15" s="130"/>
      <c r="H15" s="130"/>
      <c r="I15" s="130"/>
      <c r="J15" s="131"/>
      <c r="K15" s="132"/>
    </row>
    <row r="16" spans="2:11" ht="16.5" thickTop="1" thickBot="1" x14ac:dyDescent="0.3">
      <c r="B16" s="89"/>
      <c r="C16" s="90" t="s">
        <v>41</v>
      </c>
      <c r="D16" s="133">
        <f>SUM(F16:H16)</f>
        <v>0</v>
      </c>
      <c r="E16" s="131"/>
      <c r="F16" s="92"/>
      <c r="G16" s="92"/>
      <c r="H16" s="92"/>
      <c r="I16" s="142"/>
      <c r="J16" s="142"/>
      <c r="K16" s="143"/>
    </row>
    <row r="17" spans="2:14" ht="16.5" thickTop="1" thickBot="1" x14ac:dyDescent="0.3">
      <c r="B17" s="89"/>
      <c r="C17" s="90" t="s">
        <v>42</v>
      </c>
      <c r="D17" s="133">
        <f>SUM(F17:H17)</f>
        <v>273496</v>
      </c>
      <c r="E17" s="131"/>
      <c r="F17" s="92">
        <v>273228</v>
      </c>
      <c r="G17" s="92">
        <v>108</v>
      </c>
      <c r="H17" s="92">
        <v>160</v>
      </c>
      <c r="I17" s="142"/>
      <c r="J17" s="142"/>
      <c r="K17" s="143"/>
    </row>
    <row r="18" spans="2:14" ht="16.5" thickTop="1" thickBot="1" x14ac:dyDescent="0.3">
      <c r="B18" s="89"/>
      <c r="C18" s="90" t="s">
        <v>43</v>
      </c>
      <c r="D18" s="133">
        <f>SUM(F18:H18)</f>
        <v>24000</v>
      </c>
      <c r="E18" s="131"/>
      <c r="F18" s="92">
        <v>23905</v>
      </c>
      <c r="G18" s="92">
        <v>24</v>
      </c>
      <c r="H18" s="92">
        <v>71</v>
      </c>
      <c r="I18" s="142"/>
      <c r="J18" s="142"/>
      <c r="K18" s="143"/>
    </row>
    <row r="19" spans="2:14" ht="16.5" thickTop="1" thickBot="1" x14ac:dyDescent="0.3">
      <c r="B19" s="89"/>
      <c r="C19" s="90" t="s">
        <v>68</v>
      </c>
      <c r="D19" s="133">
        <f t="shared" ref="D19:D20" si="0">SUM(F19:H19)</f>
        <v>10061</v>
      </c>
      <c r="E19" s="131"/>
      <c r="F19" s="92">
        <v>10027</v>
      </c>
      <c r="G19" s="92">
        <v>9</v>
      </c>
      <c r="H19" s="92">
        <v>25</v>
      </c>
      <c r="I19" s="142"/>
      <c r="J19" s="142"/>
      <c r="K19" s="143"/>
    </row>
    <row r="20" spans="2:14" ht="16.5" thickTop="1" thickBot="1" x14ac:dyDescent="0.3">
      <c r="B20" s="89"/>
      <c r="C20" s="90" t="s">
        <v>44</v>
      </c>
      <c r="D20" s="133">
        <f t="shared" si="0"/>
        <v>2176</v>
      </c>
      <c r="E20" s="131"/>
      <c r="F20" s="92"/>
      <c r="G20" s="92">
        <v>741</v>
      </c>
      <c r="H20" s="92">
        <v>1435</v>
      </c>
      <c r="I20" s="142"/>
      <c r="J20" s="142"/>
      <c r="K20" s="143"/>
    </row>
    <row r="21" spans="2:14" ht="16.5" thickTop="1" thickBot="1" x14ac:dyDescent="0.3">
      <c r="B21" s="89"/>
      <c r="C21" s="87" t="s">
        <v>46</v>
      </c>
      <c r="D21" s="103">
        <f>SUM(D22:D28)</f>
        <v>160783</v>
      </c>
      <c r="E21" s="131"/>
      <c r="F21" s="144"/>
      <c r="G21" s="144"/>
      <c r="H21" s="144"/>
      <c r="I21" s="142"/>
      <c r="J21" s="142"/>
      <c r="K21" s="143"/>
    </row>
    <row r="22" spans="2:14" ht="16.5" thickTop="1" thickBot="1" x14ac:dyDescent="0.3">
      <c r="B22" s="89"/>
      <c r="C22" s="90" t="s">
        <v>41</v>
      </c>
      <c r="D22" s="133">
        <f t="shared" ref="D22:D36" si="1">SUM(F22:H22)</f>
        <v>0</v>
      </c>
      <c r="E22" s="131"/>
      <c r="F22" s="92"/>
      <c r="G22" s="92"/>
      <c r="H22" s="92"/>
      <c r="I22" s="142"/>
      <c r="J22" s="142"/>
      <c r="K22" s="143"/>
    </row>
    <row r="23" spans="2:14" ht="16.5" thickTop="1" thickBot="1" x14ac:dyDescent="0.3">
      <c r="B23" s="89"/>
      <c r="C23" s="90" t="s">
        <v>42</v>
      </c>
      <c r="D23" s="133">
        <f t="shared" si="1"/>
        <v>147489</v>
      </c>
      <c r="E23" s="131"/>
      <c r="F23" s="92">
        <v>147345</v>
      </c>
      <c r="G23" s="92">
        <v>58</v>
      </c>
      <c r="H23" s="92">
        <v>86</v>
      </c>
      <c r="I23" s="142"/>
      <c r="J23" s="142"/>
      <c r="K23" s="143"/>
    </row>
    <row r="24" spans="2:14" ht="16.5" thickTop="1" thickBot="1" x14ac:dyDescent="0.3">
      <c r="B24" s="89"/>
      <c r="C24" s="90" t="s">
        <v>43</v>
      </c>
      <c r="D24" s="133">
        <f t="shared" si="1"/>
        <v>6272</v>
      </c>
      <c r="E24" s="131"/>
      <c r="F24" s="92">
        <v>6248</v>
      </c>
      <c r="G24" s="92">
        <v>6</v>
      </c>
      <c r="H24" s="92">
        <v>18</v>
      </c>
      <c r="I24" s="142"/>
      <c r="J24" s="142"/>
      <c r="K24" s="143"/>
    </row>
    <row r="25" spans="2:14" ht="16.5" thickTop="1" thickBot="1" x14ac:dyDescent="0.3">
      <c r="B25" s="89"/>
      <c r="C25" s="90" t="s">
        <v>68</v>
      </c>
      <c r="D25" s="133">
        <f t="shared" si="1"/>
        <v>6459</v>
      </c>
      <c r="E25" s="131"/>
      <c r="F25" s="92">
        <v>6438</v>
      </c>
      <c r="G25" s="92">
        <v>5</v>
      </c>
      <c r="H25" s="92">
        <v>16</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69</v>
      </c>
      <c r="E27" s="131"/>
      <c r="F27" s="92">
        <v>69</v>
      </c>
      <c r="G27" s="92"/>
      <c r="H27" s="92"/>
      <c r="I27" s="142"/>
      <c r="J27" s="142"/>
      <c r="K27" s="143"/>
      <c r="N27" s="81"/>
    </row>
    <row r="28" spans="2:14" ht="16.5" thickTop="1" thickBot="1" x14ac:dyDescent="0.3">
      <c r="B28" s="89"/>
      <c r="C28" s="90" t="s">
        <v>44</v>
      </c>
      <c r="D28" s="133">
        <f>SUM(F28:H28)</f>
        <v>494</v>
      </c>
      <c r="E28" s="131"/>
      <c r="F28" s="92"/>
      <c r="G28" s="92">
        <v>168</v>
      </c>
      <c r="H28" s="92">
        <v>326</v>
      </c>
      <c r="I28" s="142"/>
      <c r="J28" s="142"/>
      <c r="K28" s="143"/>
      <c r="N28" s="81"/>
    </row>
    <row r="29" spans="2:14" ht="16.5" thickTop="1" thickBot="1" x14ac:dyDescent="0.3">
      <c r="B29" s="89"/>
      <c r="C29" s="87" t="s">
        <v>47</v>
      </c>
      <c r="D29" s="103">
        <f>SUM(D30:D36)</f>
        <v>35399</v>
      </c>
      <c r="E29" s="131"/>
      <c r="F29" s="144"/>
      <c r="G29" s="144"/>
      <c r="H29" s="144"/>
      <c r="I29" s="144"/>
      <c r="J29" s="142"/>
      <c r="K29" s="143"/>
      <c r="N29" s="81"/>
    </row>
    <row r="30" spans="2:14" ht="16.5" thickTop="1" thickBot="1" x14ac:dyDescent="0.3">
      <c r="B30" s="89"/>
      <c r="C30" s="90" t="s">
        <v>41</v>
      </c>
      <c r="D30" s="133">
        <f t="shared" si="1"/>
        <v>0</v>
      </c>
      <c r="E30" s="131"/>
      <c r="F30" s="92"/>
      <c r="G30" s="92"/>
      <c r="H30" s="92"/>
      <c r="I30" s="142"/>
      <c r="J30" s="142"/>
      <c r="K30" s="143"/>
      <c r="N30" s="81"/>
    </row>
    <row r="31" spans="2:14" ht="16.5" thickTop="1" thickBot="1" x14ac:dyDescent="0.3">
      <c r="B31" s="89"/>
      <c r="C31" s="90" t="s">
        <v>42</v>
      </c>
      <c r="D31" s="133">
        <f t="shared" si="1"/>
        <v>35399</v>
      </c>
      <c r="E31" s="131"/>
      <c r="F31" s="92">
        <v>35364</v>
      </c>
      <c r="G31" s="92">
        <v>14</v>
      </c>
      <c r="H31" s="92">
        <v>21</v>
      </c>
      <c r="I31" s="142"/>
      <c r="J31" s="142"/>
      <c r="K31" s="143"/>
    </row>
    <row r="32" spans="2:14" ht="16.5" thickTop="1" thickBot="1" x14ac:dyDescent="0.3">
      <c r="B32" s="89"/>
      <c r="C32" s="90" t="s">
        <v>43</v>
      </c>
      <c r="D32" s="133">
        <f t="shared" si="1"/>
        <v>0</v>
      </c>
      <c r="E32" s="131"/>
      <c r="F32" s="92"/>
      <c r="G32" s="92"/>
      <c r="H32" s="92"/>
      <c r="I32" s="142"/>
      <c r="J32" s="142"/>
      <c r="K32" s="143"/>
    </row>
    <row r="33" spans="2:11" ht="16.5" thickTop="1" thickBot="1" x14ac:dyDescent="0.3">
      <c r="B33" s="89"/>
      <c r="C33" s="90" t="s">
        <v>68</v>
      </c>
      <c r="D33" s="133">
        <f t="shared" si="1"/>
        <v>0</v>
      </c>
      <c r="E33" s="131"/>
      <c r="F33" s="92"/>
      <c r="G33" s="92"/>
      <c r="H33" s="92"/>
      <c r="I33" s="142"/>
      <c r="J33" s="142"/>
      <c r="K33" s="143"/>
    </row>
    <row r="34" spans="2:11" ht="16.5" thickTop="1" thickBot="1" x14ac:dyDescent="0.3">
      <c r="B34" s="89"/>
      <c r="C34" s="90" t="s">
        <v>69</v>
      </c>
      <c r="D34" s="133">
        <f t="shared" si="1"/>
        <v>0</v>
      </c>
      <c r="E34" s="131"/>
      <c r="F34" s="92"/>
      <c r="G34" s="92"/>
      <c r="H34" s="92"/>
      <c r="I34" s="142"/>
      <c r="J34" s="142"/>
      <c r="K34" s="143"/>
    </row>
    <row r="35" spans="2:11" ht="16.5" thickTop="1" thickBot="1" x14ac:dyDescent="0.3">
      <c r="B35" s="89"/>
      <c r="C35" s="90" t="s">
        <v>45</v>
      </c>
      <c r="D35" s="133">
        <f t="shared" si="1"/>
        <v>0</v>
      </c>
      <c r="E35" s="131"/>
      <c r="F35" s="92"/>
      <c r="G35" s="92"/>
      <c r="H35" s="92"/>
      <c r="I35" s="142"/>
      <c r="J35" s="142"/>
      <c r="K35" s="143"/>
    </row>
    <row r="36" spans="2:11" ht="16.5" thickTop="1" thickBot="1" x14ac:dyDescent="0.3">
      <c r="B36" s="89"/>
      <c r="C36" s="90" t="s">
        <v>44</v>
      </c>
      <c r="D36" s="133">
        <f t="shared" si="1"/>
        <v>0</v>
      </c>
      <c r="E36" s="131"/>
      <c r="F36" s="142"/>
      <c r="G36" s="92"/>
      <c r="H36" s="92"/>
      <c r="I36" s="142"/>
      <c r="J36" s="142"/>
      <c r="K36" s="143"/>
    </row>
    <row r="37" spans="2:11" ht="16.5" thickTop="1" thickBot="1" x14ac:dyDescent="0.3">
      <c r="B37" s="89"/>
      <c r="C37" s="87" t="s">
        <v>49</v>
      </c>
      <c r="D37" s="103">
        <f>SUM(D38:D40)</f>
        <v>18031</v>
      </c>
      <c r="E37" s="131"/>
      <c r="F37" s="142"/>
      <c r="G37" s="142"/>
      <c r="H37" s="142"/>
      <c r="I37" s="142"/>
      <c r="J37" s="142"/>
      <c r="K37" s="143"/>
    </row>
    <row r="38" spans="2:11" ht="16.5" thickTop="1" thickBot="1" x14ac:dyDescent="0.3">
      <c r="B38" s="89"/>
      <c r="C38" s="90" t="s">
        <v>50</v>
      </c>
      <c r="D38" s="133">
        <f>SUM(F38:K38)</f>
        <v>14659</v>
      </c>
      <c r="E38" s="131"/>
      <c r="F38" s="92">
        <v>14588</v>
      </c>
      <c r="G38" s="92">
        <v>10</v>
      </c>
      <c r="H38" s="92">
        <v>61</v>
      </c>
      <c r="I38" s="142"/>
      <c r="J38" s="142"/>
      <c r="K38" s="143"/>
    </row>
    <row r="39" spans="2:11" ht="16.5" thickTop="1" thickBot="1" x14ac:dyDescent="0.3">
      <c r="B39" s="89"/>
      <c r="C39" s="90" t="s">
        <v>51</v>
      </c>
      <c r="D39" s="133">
        <f t="shared" ref="D39:D40" si="2">SUM(F39:K39)</f>
        <v>0</v>
      </c>
      <c r="E39" s="131"/>
      <c r="F39" s="142"/>
      <c r="G39" s="92"/>
      <c r="H39" s="142"/>
      <c r="I39" s="142"/>
      <c r="J39" s="142"/>
      <c r="K39" s="143"/>
    </row>
    <row r="40" spans="2:11" ht="16.5" thickTop="1" thickBot="1" x14ac:dyDescent="0.3">
      <c r="B40" s="89"/>
      <c r="C40" s="90" t="s">
        <v>52</v>
      </c>
      <c r="D40" s="133">
        <f t="shared" si="2"/>
        <v>3372</v>
      </c>
      <c r="E40" s="131"/>
      <c r="F40" s="142"/>
      <c r="G40" s="142"/>
      <c r="H40" s="142"/>
      <c r="I40" s="142"/>
      <c r="J40" s="142"/>
      <c r="K40" s="91">
        <v>3372</v>
      </c>
    </row>
    <row r="41" spans="2:11" ht="16.5" thickTop="1" thickBot="1" x14ac:dyDescent="0.3">
      <c r="B41" s="89"/>
      <c r="C41" s="87" t="s">
        <v>10</v>
      </c>
      <c r="D41" s="103">
        <f>SUM(D42:D52)</f>
        <v>30887</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133">
        <f t="shared" ref="D43:D44" si="3">SUM(F43:K43)</f>
        <v>0</v>
      </c>
      <c r="E43" s="131"/>
      <c r="F43" s="92"/>
      <c r="G43" s="92"/>
      <c r="H43" s="142"/>
      <c r="I43" s="142"/>
      <c r="J43" s="142"/>
      <c r="K43" s="143"/>
    </row>
    <row r="44" spans="2:11" ht="16.5" thickTop="1" thickBot="1" x14ac:dyDescent="0.3">
      <c r="B44" s="89"/>
      <c r="C44" s="90" t="s">
        <v>323</v>
      </c>
      <c r="D44" s="133">
        <f t="shared" si="3"/>
        <v>0</v>
      </c>
      <c r="E44" s="131"/>
      <c r="F44" s="92"/>
      <c r="G44" s="102"/>
      <c r="H44" s="142"/>
      <c r="I44" s="145"/>
      <c r="J44" s="142"/>
      <c r="K44" s="143"/>
    </row>
    <row r="45" spans="2:11" ht="16.5" thickTop="1" thickBot="1" x14ac:dyDescent="0.3">
      <c r="B45" s="89"/>
      <c r="C45" s="90" t="s">
        <v>306</v>
      </c>
      <c r="D45" s="133">
        <f t="shared" ref="D45:D52" si="4">SUM(F45:K45)</f>
        <v>0</v>
      </c>
      <c r="E45" s="131"/>
      <c r="F45" s="92"/>
      <c r="G45" s="142"/>
      <c r="H45" s="142"/>
      <c r="I45" s="92"/>
      <c r="J45" s="142"/>
      <c r="K45" s="143"/>
    </row>
    <row r="46" spans="2:11" ht="16.5" thickTop="1" thickBot="1" x14ac:dyDescent="0.3">
      <c r="B46" s="89"/>
      <c r="C46" s="93" t="s">
        <v>70</v>
      </c>
      <c r="D46" s="133">
        <f t="shared" si="4"/>
        <v>0</v>
      </c>
      <c r="E46" s="131"/>
      <c r="F46" s="92"/>
      <c r="G46" s="92"/>
      <c r="H46" s="142"/>
      <c r="I46" s="142"/>
      <c r="J46" s="142"/>
      <c r="K46" s="143"/>
    </row>
    <row r="47" spans="2:11" ht="16.5" thickTop="1" thickBot="1" x14ac:dyDescent="0.3">
      <c r="B47" s="89"/>
      <c r="C47" s="93" t="s">
        <v>307</v>
      </c>
      <c r="D47" s="133">
        <f t="shared" si="4"/>
        <v>0</v>
      </c>
      <c r="E47" s="131"/>
      <c r="F47" s="92"/>
      <c r="G47" s="92"/>
      <c r="H47" s="142"/>
      <c r="I47" s="142"/>
      <c r="J47" s="142"/>
      <c r="K47" s="143"/>
    </row>
    <row r="48" spans="2:11" ht="16.5" thickTop="1" thickBot="1" x14ac:dyDescent="0.3">
      <c r="B48" s="89"/>
      <c r="C48" s="93" t="s">
        <v>308</v>
      </c>
      <c r="D48" s="133">
        <f t="shared" si="4"/>
        <v>0</v>
      </c>
      <c r="E48" s="131"/>
      <c r="F48" s="92"/>
      <c r="G48" s="92"/>
      <c r="H48" s="142"/>
      <c r="I48" s="142"/>
      <c r="J48" s="142"/>
      <c r="K48" s="143"/>
    </row>
    <row r="49" spans="2:11" ht="16.5" thickTop="1" thickBot="1" x14ac:dyDescent="0.3">
      <c r="B49" s="89"/>
      <c r="C49" s="90" t="s">
        <v>309</v>
      </c>
      <c r="D49" s="133">
        <f t="shared" si="4"/>
        <v>0</v>
      </c>
      <c r="E49" s="131"/>
      <c r="F49" s="142"/>
      <c r="G49" s="142"/>
      <c r="H49" s="142"/>
      <c r="I49" s="92"/>
      <c r="J49" s="92"/>
      <c r="K49" s="92"/>
    </row>
    <row r="50" spans="2:11" ht="16.5" thickTop="1" thickBot="1" x14ac:dyDescent="0.3">
      <c r="B50" s="89"/>
      <c r="C50" s="90" t="s">
        <v>310</v>
      </c>
      <c r="D50" s="133">
        <f t="shared" si="4"/>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4"/>
        <v>30887</v>
      </c>
      <c r="E52" s="131"/>
      <c r="F52" s="142"/>
      <c r="G52" s="142"/>
      <c r="H52" s="142"/>
      <c r="I52" s="142"/>
      <c r="J52" s="92">
        <v>30887</v>
      </c>
      <c r="K52" s="143"/>
    </row>
    <row r="53" spans="2:11" ht="16.5" thickTop="1" thickBot="1" x14ac:dyDescent="0.3">
      <c r="B53" s="94" t="s">
        <v>56</v>
      </c>
      <c r="C53" s="95" t="s">
        <v>325</v>
      </c>
      <c r="D53" s="103">
        <f>SUM(D54:D67)</f>
        <v>837879.6</v>
      </c>
      <c r="E53" s="131"/>
      <c r="F53" s="142"/>
      <c r="G53" s="142"/>
      <c r="H53" s="142"/>
      <c r="I53" s="142"/>
      <c r="J53" s="142"/>
      <c r="K53" s="143"/>
    </row>
    <row r="54" spans="2:11" ht="16.5" thickTop="1" thickBot="1" x14ac:dyDescent="0.3">
      <c r="B54" s="96"/>
      <c r="C54" s="97" t="s">
        <v>329</v>
      </c>
      <c r="D54" s="133">
        <f>SUM(F54:H54)</f>
        <v>682079</v>
      </c>
      <c r="E54" s="131"/>
      <c r="F54" s="92">
        <v>679793</v>
      </c>
      <c r="G54" s="92">
        <v>1703</v>
      </c>
      <c r="H54" s="92">
        <v>583</v>
      </c>
      <c r="I54" s="142"/>
      <c r="J54" s="142"/>
      <c r="K54" s="143"/>
    </row>
    <row r="55" spans="2:11" ht="16.5" thickTop="1" thickBot="1" x14ac:dyDescent="0.3">
      <c r="B55" s="96"/>
      <c r="C55" s="97" t="s">
        <v>57</v>
      </c>
      <c r="D55" s="133">
        <f t="shared" ref="D55:D67" si="5">SUM(F55:H55)</f>
        <v>0</v>
      </c>
      <c r="E55" s="131"/>
      <c r="F55" s="92"/>
      <c r="G55" s="92"/>
      <c r="H55" s="92"/>
      <c r="I55" s="142"/>
      <c r="J55" s="142"/>
      <c r="K55" s="143"/>
    </row>
    <row r="56" spans="2:11" ht="16.5" thickTop="1" thickBot="1" x14ac:dyDescent="0.3">
      <c r="B56" s="96"/>
      <c r="C56" s="97" t="s">
        <v>58</v>
      </c>
      <c r="D56" s="133">
        <f t="shared" si="5"/>
        <v>0</v>
      </c>
      <c r="E56" s="131"/>
      <c r="F56" s="92"/>
      <c r="G56" s="92"/>
      <c r="H56" s="92"/>
      <c r="I56" s="142"/>
      <c r="J56" s="142"/>
      <c r="K56" s="143"/>
    </row>
    <row r="57" spans="2:11" ht="16.5" thickTop="1" thickBot="1" x14ac:dyDescent="0.3">
      <c r="B57" s="96"/>
      <c r="C57" s="97" t="s">
        <v>59</v>
      </c>
      <c r="D57" s="133">
        <f t="shared" si="5"/>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5"/>
        <v>55877</v>
      </c>
      <c r="E59" s="131"/>
      <c r="F59" s="92">
        <v>55690</v>
      </c>
      <c r="G59" s="92">
        <v>140</v>
      </c>
      <c r="H59" s="92">
        <v>47</v>
      </c>
      <c r="I59" s="142"/>
      <c r="J59" s="142"/>
      <c r="K59" s="143"/>
    </row>
    <row r="60" spans="2:11" ht="16.5" thickTop="1" thickBot="1" x14ac:dyDescent="0.3">
      <c r="B60" s="96"/>
      <c r="C60" s="97" t="s">
        <v>312</v>
      </c>
      <c r="D60" s="133">
        <f t="shared" si="5"/>
        <v>0</v>
      </c>
      <c r="E60" s="131"/>
      <c r="F60" s="92"/>
      <c r="G60" s="92"/>
      <c r="H60" s="92"/>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76</v>
      </c>
      <c r="D62" s="133">
        <f t="shared" si="5"/>
        <v>0</v>
      </c>
      <c r="E62" s="131"/>
      <c r="F62" s="92"/>
      <c r="G62" s="92"/>
      <c r="H62" s="92"/>
      <c r="I62" s="142"/>
      <c r="J62" s="144"/>
      <c r="K62" s="143"/>
    </row>
    <row r="63" spans="2:11" ht="16.5" thickTop="1" thickBot="1" x14ac:dyDescent="0.3">
      <c r="B63" s="96"/>
      <c r="C63" s="97" t="s">
        <v>314</v>
      </c>
      <c r="D63" s="133">
        <f t="shared" si="5"/>
        <v>0</v>
      </c>
      <c r="E63" s="131"/>
      <c r="F63" s="92"/>
      <c r="G63" s="92"/>
      <c r="H63" s="92"/>
      <c r="I63" s="142"/>
      <c r="J63" s="144"/>
      <c r="K63" s="143"/>
    </row>
    <row r="64" spans="2:11" ht="16.5" thickTop="1" thickBot="1" x14ac:dyDescent="0.3">
      <c r="B64" s="96"/>
      <c r="C64" s="97" t="s">
        <v>315</v>
      </c>
      <c r="D64" s="133">
        <f t="shared" si="5"/>
        <v>1076.6000000000001</v>
      </c>
      <c r="E64" s="131"/>
      <c r="F64" s="92">
        <v>1073</v>
      </c>
      <c r="G64" s="92">
        <v>2.7</v>
      </c>
      <c r="H64" s="92">
        <v>0.9</v>
      </c>
      <c r="I64" s="142"/>
      <c r="J64" s="144"/>
      <c r="K64" s="143"/>
    </row>
    <row r="65" spans="2:11" ht="16.5" thickTop="1" thickBot="1" x14ac:dyDescent="0.3">
      <c r="B65" s="96"/>
      <c r="C65" s="95" t="s">
        <v>333</v>
      </c>
      <c r="D65" s="131"/>
      <c r="E65" s="131"/>
      <c r="F65" s="142"/>
      <c r="G65" s="142"/>
      <c r="H65" s="142"/>
      <c r="I65" s="142"/>
      <c r="J65" s="144"/>
      <c r="K65" s="143"/>
    </row>
    <row r="66" spans="2:11" ht="16.5" thickTop="1" thickBot="1" x14ac:dyDescent="0.3">
      <c r="B66" s="96"/>
      <c r="C66" s="97" t="s">
        <v>331</v>
      </c>
      <c r="D66" s="133">
        <f t="shared" si="5"/>
        <v>1555</v>
      </c>
      <c r="E66" s="131"/>
      <c r="F66" s="92">
        <v>1550</v>
      </c>
      <c r="G66" s="92">
        <v>4</v>
      </c>
      <c r="H66" s="92">
        <v>1</v>
      </c>
      <c r="I66" s="142"/>
      <c r="J66" s="144"/>
      <c r="K66" s="143"/>
    </row>
    <row r="67" spans="2:11" ht="16.5" thickTop="1" thickBot="1" x14ac:dyDescent="0.3">
      <c r="B67" s="96"/>
      <c r="C67" s="97" t="s">
        <v>317</v>
      </c>
      <c r="D67" s="133">
        <f t="shared" si="5"/>
        <v>97292</v>
      </c>
      <c r="E67" s="131"/>
      <c r="F67" s="102">
        <v>96954</v>
      </c>
      <c r="G67" s="102">
        <v>252</v>
      </c>
      <c r="H67" s="102">
        <v>86</v>
      </c>
      <c r="I67" s="142"/>
      <c r="J67" s="144"/>
      <c r="K67" s="143"/>
    </row>
    <row r="68" spans="2:11" ht="16.5" thickTop="1" thickBot="1" x14ac:dyDescent="0.3">
      <c r="B68" s="86" t="s">
        <v>60</v>
      </c>
      <c r="C68" s="87" t="s">
        <v>61</v>
      </c>
      <c r="D68" s="103">
        <f>SUM(D69:D72)</f>
        <v>129101</v>
      </c>
      <c r="E68" s="131"/>
      <c r="F68" s="142"/>
      <c r="G68" s="142"/>
      <c r="H68" s="142"/>
      <c r="I68" s="142"/>
      <c r="J68" s="144"/>
      <c r="K68" s="143"/>
    </row>
    <row r="69" spans="2:11" ht="16.5" thickTop="1" thickBot="1" x14ac:dyDescent="0.3">
      <c r="B69" s="89"/>
      <c r="C69" s="90" t="s">
        <v>324</v>
      </c>
      <c r="D69" s="134">
        <f>SUM(F69:H69)</f>
        <v>119615</v>
      </c>
      <c r="E69" s="131"/>
      <c r="F69" s="92">
        <v>73451</v>
      </c>
      <c r="G69" s="92">
        <v>45226</v>
      </c>
      <c r="H69" s="92">
        <v>938</v>
      </c>
      <c r="I69" s="144"/>
      <c r="J69" s="144"/>
      <c r="K69" s="143"/>
    </row>
    <row r="70" spans="2:11" ht="16.5" thickTop="1" thickBot="1" x14ac:dyDescent="0.3">
      <c r="B70" s="89"/>
      <c r="C70" s="90" t="s">
        <v>62</v>
      </c>
      <c r="D70" s="134">
        <f t="shared" ref="D70:D72" si="6">SUM(F70:H70)</f>
        <v>0</v>
      </c>
      <c r="E70" s="131"/>
      <c r="F70" s="92"/>
      <c r="G70" s="92"/>
      <c r="H70" s="92"/>
      <c r="I70" s="142"/>
      <c r="J70" s="144"/>
      <c r="K70" s="143"/>
    </row>
    <row r="71" spans="2:11" ht="16.5" thickTop="1" thickBot="1" x14ac:dyDescent="0.3">
      <c r="B71" s="89"/>
      <c r="C71" s="87" t="s">
        <v>63</v>
      </c>
      <c r="D71" s="131"/>
      <c r="E71" s="131"/>
      <c r="F71" s="142"/>
      <c r="G71" s="142"/>
      <c r="H71" s="142"/>
      <c r="I71" s="142"/>
      <c r="J71" s="144"/>
      <c r="K71" s="146"/>
    </row>
    <row r="72" spans="2:11" ht="16.5" thickTop="1" thickBot="1" x14ac:dyDescent="0.3">
      <c r="B72" s="89"/>
      <c r="C72" s="90" t="s">
        <v>64</v>
      </c>
      <c r="D72" s="134">
        <f t="shared" si="6"/>
        <v>9486</v>
      </c>
      <c r="E72" s="131"/>
      <c r="F72" s="92"/>
      <c r="G72" s="92">
        <v>6567</v>
      </c>
      <c r="H72" s="92">
        <v>2919</v>
      </c>
      <c r="I72" s="142"/>
      <c r="J72" s="144"/>
      <c r="K72" s="143"/>
    </row>
    <row r="73" spans="2:11" ht="16.5" thickTop="1" thickBot="1" x14ac:dyDescent="0.3">
      <c r="B73" s="94" t="s">
        <v>11</v>
      </c>
      <c r="C73" s="98" t="s">
        <v>65</v>
      </c>
      <c r="D73" s="103">
        <f>SUM(D74:D78)</f>
        <v>105596</v>
      </c>
      <c r="E73" s="131"/>
      <c r="F73" s="142"/>
      <c r="G73" s="142"/>
      <c r="H73" s="142"/>
      <c r="I73" s="142"/>
      <c r="J73" s="142"/>
      <c r="K73" s="143"/>
    </row>
    <row r="74" spans="2:11" ht="16.5" thickTop="1" thickBot="1" x14ac:dyDescent="0.3">
      <c r="B74" s="96"/>
      <c r="C74" s="99" t="s">
        <v>318</v>
      </c>
      <c r="D74" s="134">
        <f>SUM(F74:K74)</f>
        <v>88586</v>
      </c>
      <c r="E74" s="131"/>
      <c r="F74" s="142"/>
      <c r="G74" s="92">
        <v>88586</v>
      </c>
      <c r="H74" s="142"/>
      <c r="I74" s="142"/>
      <c r="J74" s="144"/>
      <c r="K74" s="143"/>
    </row>
    <row r="75" spans="2:11" ht="16.5" thickTop="1" thickBot="1" x14ac:dyDescent="0.3">
      <c r="B75" s="96"/>
      <c r="C75" s="99" t="s">
        <v>319</v>
      </c>
      <c r="D75" s="134">
        <f t="shared" ref="D75:D78" si="7">SUM(F75:K75)</f>
        <v>17010</v>
      </c>
      <c r="E75" s="131"/>
      <c r="F75" s="142"/>
      <c r="G75" s="92">
        <v>14137</v>
      </c>
      <c r="H75" s="92">
        <v>2873</v>
      </c>
      <c r="I75" s="142"/>
      <c r="J75" s="144"/>
      <c r="K75" s="143"/>
    </row>
    <row r="76" spans="2:11" ht="16.5" thickTop="1" thickBot="1" x14ac:dyDescent="0.3">
      <c r="B76" s="96"/>
      <c r="C76" s="98" t="s">
        <v>66</v>
      </c>
      <c r="D76" s="131"/>
      <c r="E76" s="131"/>
      <c r="F76" s="142"/>
      <c r="G76" s="142"/>
      <c r="H76" s="142"/>
      <c r="I76" s="142"/>
      <c r="J76" s="142"/>
      <c r="K76" s="143"/>
    </row>
    <row r="77" spans="2:11" ht="16.5" thickTop="1" thickBot="1" x14ac:dyDescent="0.3">
      <c r="B77" s="96"/>
      <c r="C77" s="99" t="s">
        <v>320</v>
      </c>
      <c r="D77" s="134">
        <f t="shared" si="7"/>
        <v>0</v>
      </c>
      <c r="E77" s="131"/>
      <c r="F77" s="142"/>
      <c r="G77" s="142"/>
      <c r="H77" s="92"/>
      <c r="I77" s="142"/>
      <c r="J77" s="144"/>
      <c r="K77" s="143"/>
    </row>
    <row r="78" spans="2:11" ht="16.5" thickTop="1" thickBot="1" x14ac:dyDescent="0.3">
      <c r="B78" s="135"/>
      <c r="C78" s="136" t="s">
        <v>321</v>
      </c>
      <c r="D78" s="134">
        <f t="shared" si="7"/>
        <v>0</v>
      </c>
      <c r="E78" s="137"/>
      <c r="F78" s="134"/>
      <c r="G78" s="134"/>
      <c r="H78" s="134"/>
      <c r="I78" s="137"/>
      <c r="J78" s="137"/>
      <c r="K78" s="138"/>
    </row>
    <row r="79" spans="2:11" ht="15.75" thickBot="1" x14ac:dyDescent="0.3"/>
    <row r="80" spans="2:11" ht="15.75" thickBot="1" x14ac:dyDescent="0.3">
      <c r="B80" s="100" t="s">
        <v>67</v>
      </c>
      <c r="C80" s="101"/>
      <c r="D80" s="139">
        <f>SUM(D15,D21,D29,D37,D41,D53,D68,D73)</f>
        <v>1627409.6</v>
      </c>
      <c r="E80" s="88"/>
      <c r="F80" s="140">
        <f>SUM(F15:F78)</f>
        <v>1425723</v>
      </c>
      <c r="G80" s="140">
        <f t="shared" ref="G80:K80" si="8">SUM(G15:G78)</f>
        <v>157760.70000000001</v>
      </c>
      <c r="H80" s="140">
        <f t="shared" si="8"/>
        <v>9666.9</v>
      </c>
      <c r="I80" s="140">
        <f t="shared" si="8"/>
        <v>0</v>
      </c>
      <c r="J80" s="140">
        <f t="shared" si="8"/>
        <v>30887</v>
      </c>
      <c r="K80" s="140">
        <f t="shared" si="8"/>
        <v>3372</v>
      </c>
    </row>
    <row r="81" spans="10:11" x14ac:dyDescent="0.25">
      <c r="J81" s="141"/>
      <c r="K81" s="141"/>
    </row>
  </sheetData>
  <mergeCells count="1">
    <mergeCell ref="B13:K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1"/>
  <sheetViews>
    <sheetView topLeftCell="C43" workbookViewId="0">
      <selection activeCell="G76" sqref="G76"/>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97</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2403915</v>
      </c>
      <c r="E15" s="129"/>
      <c r="F15" s="130"/>
      <c r="G15" s="130"/>
      <c r="H15" s="130"/>
      <c r="I15" s="130"/>
      <c r="J15" s="131"/>
      <c r="K15" s="132"/>
    </row>
    <row r="16" spans="2:11" ht="16.5" thickTop="1" thickBot="1" x14ac:dyDescent="0.3">
      <c r="B16" s="89"/>
      <c r="C16" s="90" t="s">
        <v>41</v>
      </c>
      <c r="D16" s="133">
        <f>SUM(F16:H16)</f>
        <v>0</v>
      </c>
      <c r="E16" s="131"/>
      <c r="F16" s="92"/>
      <c r="G16" s="92"/>
      <c r="H16" s="92"/>
      <c r="I16" s="142"/>
      <c r="J16" s="142"/>
      <c r="K16" s="143"/>
    </row>
    <row r="17" spans="2:14" ht="16.5" thickTop="1" thickBot="1" x14ac:dyDescent="0.3">
      <c r="B17" s="89"/>
      <c r="C17" s="90" t="s">
        <v>42</v>
      </c>
      <c r="D17" s="133">
        <f>SUM(F17:H17)</f>
        <v>2312315</v>
      </c>
      <c r="E17" s="131"/>
      <c r="F17" s="92">
        <v>2310049</v>
      </c>
      <c r="G17" s="92">
        <v>915</v>
      </c>
      <c r="H17" s="92">
        <v>1351</v>
      </c>
      <c r="I17" s="142"/>
      <c r="J17" s="142"/>
      <c r="K17" s="143"/>
    </row>
    <row r="18" spans="2:14" ht="16.5" thickTop="1" thickBot="1" x14ac:dyDescent="0.3">
      <c r="B18" s="89"/>
      <c r="C18" s="90" t="s">
        <v>43</v>
      </c>
      <c r="D18" s="133">
        <f>SUM(F18:H18)</f>
        <v>44157</v>
      </c>
      <c r="E18" s="131"/>
      <c r="F18" s="92">
        <v>43983</v>
      </c>
      <c r="G18" s="92">
        <v>44</v>
      </c>
      <c r="H18" s="92">
        <v>130</v>
      </c>
      <c r="I18" s="142"/>
      <c r="J18" s="142"/>
      <c r="K18" s="143"/>
    </row>
    <row r="19" spans="2:14" ht="16.5" thickTop="1" thickBot="1" x14ac:dyDescent="0.3">
      <c r="B19" s="89"/>
      <c r="C19" s="90" t="s">
        <v>68</v>
      </c>
      <c r="D19" s="133">
        <f t="shared" ref="D19:D20" si="0">SUM(F19:H19)</f>
        <v>44550</v>
      </c>
      <c r="E19" s="131"/>
      <c r="F19" s="92">
        <v>44400</v>
      </c>
      <c r="G19" s="92">
        <v>38</v>
      </c>
      <c r="H19" s="92">
        <v>112</v>
      </c>
      <c r="I19" s="142"/>
      <c r="J19" s="142"/>
      <c r="K19" s="143"/>
    </row>
    <row r="20" spans="2:14" ht="16.5" thickTop="1" thickBot="1" x14ac:dyDescent="0.3">
      <c r="B20" s="89"/>
      <c r="C20" s="90" t="s">
        <v>44</v>
      </c>
      <c r="D20" s="133">
        <f t="shared" si="0"/>
        <v>2893</v>
      </c>
      <c r="E20" s="131"/>
      <c r="F20" s="92"/>
      <c r="G20" s="92">
        <v>985</v>
      </c>
      <c r="H20" s="92">
        <v>1908</v>
      </c>
      <c r="I20" s="142"/>
      <c r="J20" s="142"/>
      <c r="K20" s="143"/>
    </row>
    <row r="21" spans="2:14" ht="16.5" thickTop="1" thickBot="1" x14ac:dyDescent="0.3">
      <c r="B21" s="89"/>
      <c r="C21" s="87" t="s">
        <v>46</v>
      </c>
      <c r="D21" s="103">
        <f>SUM(D22:D28)</f>
        <v>1804605</v>
      </c>
      <c r="E21" s="131"/>
      <c r="F21" s="144"/>
      <c r="G21" s="144"/>
      <c r="H21" s="144"/>
      <c r="I21" s="142"/>
      <c r="J21" s="142"/>
      <c r="K21" s="143"/>
    </row>
    <row r="22" spans="2:14" ht="16.5" thickTop="1" thickBot="1" x14ac:dyDescent="0.3">
      <c r="B22" s="89"/>
      <c r="C22" s="90" t="s">
        <v>41</v>
      </c>
      <c r="D22" s="133">
        <f t="shared" ref="D22:D36" si="1">SUM(F22:H22)</f>
        <v>0</v>
      </c>
      <c r="E22" s="131"/>
      <c r="F22" s="92"/>
      <c r="G22" s="92"/>
      <c r="H22" s="92"/>
      <c r="I22" s="142"/>
      <c r="J22" s="142"/>
      <c r="K22" s="143"/>
    </row>
    <row r="23" spans="2:14" ht="16.5" thickTop="1" thickBot="1" x14ac:dyDescent="0.3">
      <c r="B23" s="89"/>
      <c r="C23" s="90" t="s">
        <v>42</v>
      </c>
      <c r="D23" s="133">
        <f t="shared" si="1"/>
        <v>1747187</v>
      </c>
      <c r="E23" s="131"/>
      <c r="F23" s="92">
        <v>1745475</v>
      </c>
      <c r="G23" s="92">
        <v>691</v>
      </c>
      <c r="H23" s="92">
        <v>1021</v>
      </c>
      <c r="I23" s="142"/>
      <c r="J23" s="142"/>
      <c r="K23" s="143"/>
    </row>
    <row r="24" spans="2:14" ht="16.5" thickTop="1" thickBot="1" x14ac:dyDescent="0.3">
      <c r="B24" s="89"/>
      <c r="C24" s="90" t="s">
        <v>43</v>
      </c>
      <c r="D24" s="133">
        <f t="shared" si="1"/>
        <v>16172</v>
      </c>
      <c r="E24" s="131"/>
      <c r="F24" s="92">
        <v>16108</v>
      </c>
      <c r="G24" s="92">
        <v>16</v>
      </c>
      <c r="H24" s="92">
        <v>48</v>
      </c>
      <c r="I24" s="142"/>
      <c r="J24" s="142"/>
      <c r="K24" s="143"/>
    </row>
    <row r="25" spans="2:14" ht="16.5" thickTop="1" thickBot="1" x14ac:dyDescent="0.3">
      <c r="B25" s="89"/>
      <c r="C25" s="90" t="s">
        <v>68</v>
      </c>
      <c r="D25" s="133">
        <f t="shared" si="1"/>
        <v>40077</v>
      </c>
      <c r="E25" s="131"/>
      <c r="F25" s="92">
        <v>39943</v>
      </c>
      <c r="G25" s="92">
        <v>34</v>
      </c>
      <c r="H25" s="92">
        <v>100</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249</v>
      </c>
      <c r="E27" s="131"/>
      <c r="F27" s="92">
        <v>247</v>
      </c>
      <c r="G27" s="92">
        <v>1</v>
      </c>
      <c r="H27" s="92">
        <v>1</v>
      </c>
      <c r="I27" s="142"/>
      <c r="J27" s="142"/>
      <c r="K27" s="143"/>
      <c r="N27" s="81"/>
    </row>
    <row r="28" spans="2:14" ht="16.5" thickTop="1" thickBot="1" x14ac:dyDescent="0.3">
      <c r="B28" s="89"/>
      <c r="C28" s="90" t="s">
        <v>44</v>
      </c>
      <c r="D28" s="133">
        <f t="shared" si="1"/>
        <v>920</v>
      </c>
      <c r="E28" s="131"/>
      <c r="F28" s="92"/>
      <c r="G28" s="92">
        <v>313</v>
      </c>
      <c r="H28" s="92">
        <v>607</v>
      </c>
      <c r="I28" s="142"/>
      <c r="J28" s="142"/>
      <c r="K28" s="143"/>
      <c r="N28" s="81"/>
    </row>
    <row r="29" spans="2:14" ht="16.5" thickTop="1" thickBot="1" x14ac:dyDescent="0.3">
      <c r="B29" s="89"/>
      <c r="C29" s="87" t="s">
        <v>47</v>
      </c>
      <c r="D29" s="103">
        <f>SUM(D30:D36)</f>
        <v>270667</v>
      </c>
      <c r="E29" s="131"/>
      <c r="F29" s="144"/>
      <c r="G29" s="144"/>
      <c r="H29" s="144"/>
      <c r="I29" s="144"/>
      <c r="J29" s="142"/>
      <c r="K29" s="143"/>
      <c r="N29" s="81"/>
    </row>
    <row r="30" spans="2:14" ht="16.5" thickTop="1" thickBot="1" x14ac:dyDescent="0.3">
      <c r="B30" s="89"/>
      <c r="C30" s="90" t="s">
        <v>41</v>
      </c>
      <c r="D30" s="133">
        <f t="shared" si="1"/>
        <v>0</v>
      </c>
      <c r="E30" s="131"/>
      <c r="F30" s="92"/>
      <c r="G30" s="92"/>
      <c r="H30" s="92"/>
      <c r="I30" s="142"/>
      <c r="J30" s="142"/>
      <c r="K30" s="143"/>
      <c r="N30" s="81"/>
    </row>
    <row r="31" spans="2:14" ht="16.5" thickTop="1" thickBot="1" x14ac:dyDescent="0.3">
      <c r="B31" s="89"/>
      <c r="C31" s="90" t="s">
        <v>42</v>
      </c>
      <c r="D31" s="133">
        <f t="shared" si="1"/>
        <v>268783</v>
      </c>
      <c r="E31" s="131"/>
      <c r="F31" s="92">
        <v>268520</v>
      </c>
      <c r="G31" s="92">
        <v>106</v>
      </c>
      <c r="H31" s="92">
        <v>157</v>
      </c>
      <c r="I31" s="142"/>
      <c r="J31" s="142"/>
      <c r="K31" s="143"/>
    </row>
    <row r="32" spans="2:14" ht="16.5" thickTop="1" thickBot="1" x14ac:dyDescent="0.3">
      <c r="B32" s="89"/>
      <c r="C32" s="90" t="s">
        <v>43</v>
      </c>
      <c r="D32" s="133">
        <f t="shared" si="1"/>
        <v>255</v>
      </c>
      <c r="E32" s="131"/>
      <c r="F32" s="92">
        <v>254</v>
      </c>
      <c r="G32" s="92">
        <v>0</v>
      </c>
      <c r="H32" s="92">
        <v>1</v>
      </c>
      <c r="I32" s="142"/>
      <c r="J32" s="142"/>
      <c r="K32" s="143"/>
    </row>
    <row r="33" spans="2:11" ht="16.5" thickTop="1" thickBot="1" x14ac:dyDescent="0.3">
      <c r="B33" s="89"/>
      <c r="C33" s="90" t="s">
        <v>68</v>
      </c>
      <c r="D33" s="133">
        <f t="shared" si="1"/>
        <v>246</v>
      </c>
      <c r="E33" s="131"/>
      <c r="F33" s="92">
        <v>245</v>
      </c>
      <c r="G33" s="92">
        <v>0</v>
      </c>
      <c r="H33" s="92">
        <v>1</v>
      </c>
      <c r="I33" s="142"/>
      <c r="J33" s="142"/>
      <c r="K33" s="143"/>
    </row>
    <row r="34" spans="2:11" ht="16.5" thickTop="1" thickBot="1" x14ac:dyDescent="0.3">
      <c r="B34" s="89"/>
      <c r="C34" s="90" t="s">
        <v>69</v>
      </c>
      <c r="D34" s="133">
        <f t="shared" si="1"/>
        <v>1383</v>
      </c>
      <c r="E34" s="131"/>
      <c r="F34" s="92">
        <v>1379</v>
      </c>
      <c r="G34" s="92">
        <v>1</v>
      </c>
      <c r="H34" s="92">
        <v>3</v>
      </c>
      <c r="I34" s="142"/>
      <c r="J34" s="142"/>
      <c r="K34" s="143"/>
    </row>
    <row r="35" spans="2:11" ht="16.5" thickTop="1" thickBot="1" x14ac:dyDescent="0.3">
      <c r="B35" s="89"/>
      <c r="C35" s="90" t="s">
        <v>45</v>
      </c>
      <c r="D35" s="133">
        <f t="shared" si="1"/>
        <v>0</v>
      </c>
      <c r="E35" s="131"/>
      <c r="F35" s="92"/>
      <c r="G35" s="92"/>
      <c r="H35" s="92"/>
      <c r="I35" s="142"/>
      <c r="J35" s="142"/>
      <c r="K35" s="143"/>
    </row>
    <row r="36" spans="2:11" ht="16.5" thickTop="1" thickBot="1" x14ac:dyDescent="0.3">
      <c r="B36" s="89"/>
      <c r="C36" s="90" t="s">
        <v>44</v>
      </c>
      <c r="D36" s="133">
        <f t="shared" si="1"/>
        <v>0</v>
      </c>
      <c r="E36" s="131"/>
      <c r="F36" s="142"/>
      <c r="G36" s="92"/>
      <c r="H36" s="92"/>
      <c r="I36" s="142"/>
      <c r="J36" s="142"/>
      <c r="K36" s="143"/>
    </row>
    <row r="37" spans="2:11" ht="16.5" thickTop="1" thickBot="1" x14ac:dyDescent="0.3">
      <c r="B37" s="89"/>
      <c r="C37" s="87" t="s">
        <v>49</v>
      </c>
      <c r="D37" s="103">
        <f>SUM(D38:D40)</f>
        <v>93337</v>
      </c>
      <c r="E37" s="131"/>
      <c r="F37" s="142"/>
      <c r="G37" s="142"/>
      <c r="H37" s="142"/>
      <c r="I37" s="142"/>
      <c r="J37" s="142"/>
      <c r="K37" s="143"/>
    </row>
    <row r="38" spans="2:11" ht="16.5" thickTop="1" thickBot="1" x14ac:dyDescent="0.3">
      <c r="B38" s="89"/>
      <c r="C38" s="90" t="s">
        <v>50</v>
      </c>
      <c r="D38" s="133">
        <f>SUM(F38:K38)</f>
        <v>75884</v>
      </c>
      <c r="E38" s="131"/>
      <c r="F38" s="92">
        <v>75515</v>
      </c>
      <c r="G38" s="92">
        <v>51</v>
      </c>
      <c r="H38" s="92">
        <v>318</v>
      </c>
      <c r="I38" s="142"/>
      <c r="J38" s="142"/>
      <c r="K38" s="143"/>
    </row>
    <row r="39" spans="2:11" ht="16.5" thickTop="1" thickBot="1" x14ac:dyDescent="0.3">
      <c r="B39" s="89"/>
      <c r="C39" s="90" t="s">
        <v>51</v>
      </c>
      <c r="D39" s="133">
        <f t="shared" ref="D39:D40" si="2">SUM(F39:K39)</f>
        <v>0</v>
      </c>
      <c r="E39" s="131"/>
      <c r="F39" s="142"/>
      <c r="G39" s="92"/>
      <c r="H39" s="142"/>
      <c r="I39" s="142"/>
      <c r="J39" s="142"/>
      <c r="K39" s="143"/>
    </row>
    <row r="40" spans="2:11" ht="16.5" thickTop="1" thickBot="1" x14ac:dyDescent="0.3">
      <c r="B40" s="89"/>
      <c r="C40" s="90" t="s">
        <v>52</v>
      </c>
      <c r="D40" s="133">
        <f t="shared" si="2"/>
        <v>17453</v>
      </c>
      <c r="E40" s="131"/>
      <c r="F40" s="142"/>
      <c r="G40" s="142"/>
      <c r="H40" s="142"/>
      <c r="I40" s="142"/>
      <c r="J40" s="142"/>
      <c r="K40" s="91">
        <v>17453</v>
      </c>
    </row>
    <row r="41" spans="2:11" ht="16.5" thickTop="1" thickBot="1" x14ac:dyDescent="0.3">
      <c r="B41" s="89"/>
      <c r="C41" s="87" t="s">
        <v>10</v>
      </c>
      <c r="D41" s="103">
        <f>SUM(D42:D52)</f>
        <v>240945</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133">
        <v>30527</v>
      </c>
      <c r="E43" s="131"/>
      <c r="F43" s="92"/>
      <c r="G43" s="92"/>
      <c r="H43" s="142"/>
      <c r="I43" s="142"/>
      <c r="J43" s="142"/>
      <c r="K43" s="143"/>
    </row>
    <row r="44" spans="2:11" ht="16.5" thickTop="1" thickBot="1" x14ac:dyDescent="0.3">
      <c r="B44" s="89"/>
      <c r="C44" s="90" t="s">
        <v>323</v>
      </c>
      <c r="D44" s="133">
        <f t="shared" ref="D44" si="3">SUM(F44:K44)</f>
        <v>0</v>
      </c>
      <c r="E44" s="131"/>
      <c r="F44" s="92"/>
      <c r="G44" s="102"/>
      <c r="H44" s="142"/>
      <c r="I44" s="145"/>
      <c r="J44" s="142"/>
      <c r="K44" s="143"/>
    </row>
    <row r="45" spans="2:11" ht="16.5" thickTop="1" thickBot="1" x14ac:dyDescent="0.3">
      <c r="B45" s="89"/>
      <c r="C45" s="90" t="s">
        <v>306</v>
      </c>
      <c r="D45" s="133">
        <f t="shared" ref="D45:D52" si="4">SUM(F45:K45)</f>
        <v>0</v>
      </c>
      <c r="E45" s="131"/>
      <c r="F45" s="92"/>
      <c r="G45" s="142"/>
      <c r="H45" s="142"/>
      <c r="I45" s="92"/>
      <c r="J45" s="142"/>
      <c r="K45" s="143"/>
    </row>
    <row r="46" spans="2:11" ht="16.5" thickTop="1" thickBot="1" x14ac:dyDescent="0.3">
      <c r="B46" s="89"/>
      <c r="C46" s="93" t="s">
        <v>70</v>
      </c>
      <c r="D46" s="133">
        <f t="shared" si="4"/>
        <v>0</v>
      </c>
      <c r="E46" s="131"/>
      <c r="F46" s="92"/>
      <c r="G46" s="92"/>
      <c r="H46" s="142"/>
      <c r="I46" s="142"/>
      <c r="J46" s="142"/>
      <c r="K46" s="143"/>
    </row>
    <row r="47" spans="2:11" ht="16.5" thickTop="1" thickBot="1" x14ac:dyDescent="0.3">
      <c r="B47" s="89"/>
      <c r="C47" s="93" t="s">
        <v>307</v>
      </c>
      <c r="D47" s="133">
        <f t="shared" si="4"/>
        <v>0</v>
      </c>
      <c r="E47" s="131"/>
      <c r="F47" s="92"/>
      <c r="G47" s="92"/>
      <c r="H47" s="142"/>
      <c r="I47" s="142"/>
      <c r="J47" s="142"/>
      <c r="K47" s="143"/>
    </row>
    <row r="48" spans="2:11" ht="16.5" thickTop="1" thickBot="1" x14ac:dyDescent="0.3">
      <c r="B48" s="89"/>
      <c r="C48" s="93" t="s">
        <v>308</v>
      </c>
      <c r="D48" s="133">
        <f t="shared" si="4"/>
        <v>0</v>
      </c>
      <c r="E48" s="131"/>
      <c r="F48" s="92"/>
      <c r="G48" s="92"/>
      <c r="H48" s="142"/>
      <c r="I48" s="142"/>
      <c r="J48" s="142"/>
      <c r="K48" s="143"/>
    </row>
    <row r="49" spans="2:11" ht="16.5" thickTop="1" thickBot="1" x14ac:dyDescent="0.3">
      <c r="B49" s="89"/>
      <c r="C49" s="90" t="s">
        <v>309</v>
      </c>
      <c r="D49" s="133">
        <f t="shared" si="4"/>
        <v>0</v>
      </c>
      <c r="E49" s="131"/>
      <c r="F49" s="142"/>
      <c r="G49" s="142"/>
      <c r="H49" s="142"/>
      <c r="I49" s="92"/>
      <c r="J49" s="92"/>
      <c r="K49" s="92"/>
    </row>
    <row r="50" spans="2:11" ht="16.5" thickTop="1" thickBot="1" x14ac:dyDescent="0.3">
      <c r="B50" s="89"/>
      <c r="C50" s="90" t="s">
        <v>310</v>
      </c>
      <c r="D50" s="133">
        <f t="shared" si="4"/>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4"/>
        <v>210418</v>
      </c>
      <c r="E52" s="131"/>
      <c r="F52" s="142"/>
      <c r="G52" s="142"/>
      <c r="H52" s="142"/>
      <c r="I52" s="142"/>
      <c r="J52" s="92">
        <v>210418</v>
      </c>
      <c r="K52" s="143"/>
    </row>
    <row r="53" spans="2:11" ht="16.5" thickTop="1" thickBot="1" x14ac:dyDescent="0.3">
      <c r="B53" s="94" t="s">
        <v>56</v>
      </c>
      <c r="C53" s="95" t="s">
        <v>325</v>
      </c>
      <c r="D53" s="103">
        <f>SUM(D54:D67)</f>
        <v>4458317</v>
      </c>
      <c r="E53" s="131"/>
      <c r="F53" s="142"/>
      <c r="G53" s="142"/>
      <c r="H53" s="142"/>
      <c r="I53" s="142"/>
      <c r="J53" s="142"/>
      <c r="K53" s="143"/>
    </row>
    <row r="54" spans="2:11" ht="16.5" thickTop="1" thickBot="1" x14ac:dyDescent="0.3">
      <c r="B54" s="96"/>
      <c r="C54" s="97" t="s">
        <v>329</v>
      </c>
      <c r="D54" s="133">
        <f>SUM(F54:H54)</f>
        <v>3872662</v>
      </c>
      <c r="E54" s="131"/>
      <c r="F54" s="92">
        <v>3859682</v>
      </c>
      <c r="G54" s="92">
        <v>9668</v>
      </c>
      <c r="H54" s="92">
        <v>3312</v>
      </c>
      <c r="I54" s="142"/>
      <c r="J54" s="142"/>
      <c r="K54" s="143"/>
    </row>
    <row r="55" spans="2:11" ht="16.5" thickTop="1" thickBot="1" x14ac:dyDescent="0.3">
      <c r="B55" s="96"/>
      <c r="C55" s="97" t="s">
        <v>57</v>
      </c>
      <c r="D55" s="133">
        <f t="shared" ref="D55:D64" si="5">SUM(F55:H55)</f>
        <v>0</v>
      </c>
      <c r="E55" s="131"/>
      <c r="F55" s="92"/>
      <c r="G55" s="92"/>
      <c r="H55" s="92"/>
      <c r="I55" s="142"/>
      <c r="J55" s="142"/>
      <c r="K55" s="143"/>
    </row>
    <row r="56" spans="2:11" ht="16.5" thickTop="1" thickBot="1" x14ac:dyDescent="0.3">
      <c r="B56" s="96"/>
      <c r="C56" s="97" t="s">
        <v>58</v>
      </c>
      <c r="D56" s="133">
        <f t="shared" si="5"/>
        <v>0</v>
      </c>
      <c r="E56" s="131"/>
      <c r="F56" s="92"/>
      <c r="G56" s="92"/>
      <c r="H56" s="92"/>
      <c r="I56" s="142"/>
      <c r="J56" s="142"/>
      <c r="K56" s="143"/>
    </row>
    <row r="57" spans="2:11" ht="16.5" thickTop="1" thickBot="1" x14ac:dyDescent="0.3">
      <c r="B57" s="96"/>
      <c r="C57" s="97" t="s">
        <v>59</v>
      </c>
      <c r="D57" s="133">
        <f t="shared" si="5"/>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5"/>
        <v>86961</v>
      </c>
      <c r="E59" s="131"/>
      <c r="F59" s="92">
        <v>86669</v>
      </c>
      <c r="G59" s="92">
        <v>218</v>
      </c>
      <c r="H59" s="92">
        <v>74</v>
      </c>
      <c r="I59" s="142"/>
      <c r="J59" s="142"/>
      <c r="K59" s="143"/>
    </row>
    <row r="60" spans="2:11" ht="16.5" thickTop="1" thickBot="1" x14ac:dyDescent="0.3">
      <c r="B60" s="96"/>
      <c r="C60" s="97" t="s">
        <v>312</v>
      </c>
      <c r="D60" s="133">
        <f t="shared" si="5"/>
        <v>1745</v>
      </c>
      <c r="E60" s="131"/>
      <c r="F60" s="92">
        <v>1737</v>
      </c>
      <c r="G60" s="92">
        <v>7</v>
      </c>
      <c r="H60" s="92">
        <v>1</v>
      </c>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57</v>
      </c>
      <c r="D62" s="133">
        <f t="shared" si="5"/>
        <v>22768</v>
      </c>
      <c r="E62" s="131"/>
      <c r="F62" s="92">
        <v>22692</v>
      </c>
      <c r="G62" s="92">
        <v>57</v>
      </c>
      <c r="H62" s="92">
        <v>19</v>
      </c>
      <c r="I62" s="142"/>
      <c r="J62" s="144"/>
      <c r="K62" s="143"/>
    </row>
    <row r="63" spans="2:11" ht="16.5" thickTop="1" thickBot="1" x14ac:dyDescent="0.3">
      <c r="B63" s="96"/>
      <c r="C63" s="97" t="s">
        <v>314</v>
      </c>
      <c r="D63" s="133">
        <f t="shared" si="5"/>
        <v>0</v>
      </c>
      <c r="E63" s="131"/>
      <c r="F63" s="92"/>
      <c r="G63" s="92"/>
      <c r="H63" s="92"/>
      <c r="I63" s="142"/>
      <c r="J63" s="144"/>
      <c r="K63" s="143"/>
    </row>
    <row r="64" spans="2:11" ht="16.5" thickTop="1" thickBot="1" x14ac:dyDescent="0.3">
      <c r="B64" s="96"/>
      <c r="C64" s="97" t="s">
        <v>315</v>
      </c>
      <c r="D64" s="133">
        <f t="shared" si="5"/>
        <v>0</v>
      </c>
      <c r="E64" s="131"/>
      <c r="F64" s="92"/>
      <c r="G64" s="92"/>
      <c r="H64" s="92"/>
      <c r="I64" s="142"/>
      <c r="J64" s="144"/>
      <c r="K64" s="143"/>
    </row>
    <row r="65" spans="2:11" ht="16.5" thickTop="1" thickBot="1" x14ac:dyDescent="0.3">
      <c r="B65" s="96"/>
      <c r="C65" s="95" t="s">
        <v>333</v>
      </c>
      <c r="D65" s="131"/>
      <c r="E65" s="131"/>
      <c r="F65" s="142"/>
      <c r="G65" s="142"/>
      <c r="H65" s="142"/>
      <c r="I65" s="142"/>
      <c r="J65" s="144"/>
      <c r="K65" s="143"/>
    </row>
    <row r="66" spans="2:11" ht="16.5" thickTop="1" thickBot="1" x14ac:dyDescent="0.3">
      <c r="B66" s="96"/>
      <c r="C66" s="148" t="s">
        <v>331</v>
      </c>
      <c r="D66" s="133">
        <f>SUM(F66:H66)</f>
        <v>89066</v>
      </c>
      <c r="E66" s="131"/>
      <c r="F66" s="92">
        <v>88755</v>
      </c>
      <c r="G66" s="92">
        <v>232</v>
      </c>
      <c r="H66" s="92">
        <v>79</v>
      </c>
      <c r="I66" s="142"/>
      <c r="J66" s="144"/>
      <c r="K66" s="143"/>
    </row>
    <row r="67" spans="2:11" ht="16.5" thickTop="1" thickBot="1" x14ac:dyDescent="0.3">
      <c r="B67" s="96"/>
      <c r="C67" s="97" t="s">
        <v>317</v>
      </c>
      <c r="D67" s="133">
        <f>SUM(F67:H67)</f>
        <v>385115</v>
      </c>
      <c r="E67" s="131"/>
      <c r="F67" s="102">
        <v>383782</v>
      </c>
      <c r="G67" s="102">
        <v>995</v>
      </c>
      <c r="H67" s="102">
        <v>338</v>
      </c>
      <c r="I67" s="142"/>
      <c r="J67" s="144"/>
      <c r="K67" s="143"/>
    </row>
    <row r="68" spans="2:11" ht="16.5" thickTop="1" thickBot="1" x14ac:dyDescent="0.3">
      <c r="B68" s="86" t="s">
        <v>60</v>
      </c>
      <c r="C68" s="87" t="s">
        <v>61</v>
      </c>
      <c r="D68" s="103">
        <f>SUM(D69:D72)</f>
        <v>899451</v>
      </c>
      <c r="E68" s="131"/>
      <c r="F68" s="142"/>
      <c r="G68" s="142"/>
      <c r="H68" s="142"/>
      <c r="I68" s="142"/>
      <c r="J68" s="144"/>
      <c r="K68" s="143"/>
    </row>
    <row r="69" spans="2:11" ht="16.5" thickTop="1" thickBot="1" x14ac:dyDescent="0.3">
      <c r="B69" s="89"/>
      <c r="C69" s="90" t="s">
        <v>324</v>
      </c>
      <c r="D69" s="134">
        <f>SUM(F69:H69)</f>
        <v>814879</v>
      </c>
      <c r="E69" s="131"/>
      <c r="F69" s="92">
        <v>500389</v>
      </c>
      <c r="G69" s="92">
        <v>308102</v>
      </c>
      <c r="H69" s="92">
        <v>6388</v>
      </c>
      <c r="I69" s="144"/>
      <c r="J69" s="144"/>
      <c r="K69" s="143"/>
    </row>
    <row r="70" spans="2:11" ht="16.5" thickTop="1" thickBot="1" x14ac:dyDescent="0.3">
      <c r="B70" s="89"/>
      <c r="C70" s="90" t="s">
        <v>62</v>
      </c>
      <c r="D70" s="134">
        <f t="shared" ref="D70:D72" si="6">SUM(F70:H70)</f>
        <v>0</v>
      </c>
      <c r="E70" s="131"/>
      <c r="F70" s="92"/>
      <c r="G70" s="92"/>
      <c r="H70" s="92"/>
      <c r="I70" s="142"/>
      <c r="J70" s="144"/>
      <c r="K70" s="143"/>
    </row>
    <row r="71" spans="2:11" ht="16.5" thickTop="1" thickBot="1" x14ac:dyDescent="0.3">
      <c r="B71" s="89"/>
      <c r="C71" s="87" t="s">
        <v>63</v>
      </c>
      <c r="D71" s="131"/>
      <c r="E71" s="131"/>
      <c r="F71" s="142"/>
      <c r="G71" s="142"/>
      <c r="H71" s="142"/>
      <c r="I71" s="142"/>
      <c r="J71" s="144"/>
      <c r="K71" s="146"/>
    </row>
    <row r="72" spans="2:11" ht="16.5" thickTop="1" thickBot="1" x14ac:dyDescent="0.3">
      <c r="B72" s="89"/>
      <c r="C72" s="90" t="s">
        <v>64</v>
      </c>
      <c r="D72" s="134">
        <f t="shared" si="6"/>
        <v>84572</v>
      </c>
      <c r="E72" s="131"/>
      <c r="F72" s="92"/>
      <c r="G72" s="92">
        <v>58550</v>
      </c>
      <c r="H72" s="92">
        <v>26022</v>
      </c>
      <c r="I72" s="142"/>
      <c r="J72" s="144"/>
      <c r="K72" s="143"/>
    </row>
    <row r="73" spans="2:11" ht="16.5" thickTop="1" thickBot="1" x14ac:dyDescent="0.3">
      <c r="B73" s="94" t="s">
        <v>11</v>
      </c>
      <c r="C73" s="98" t="s">
        <v>65</v>
      </c>
      <c r="D73" s="103">
        <f>SUM(D74:D78)</f>
        <v>76803</v>
      </c>
      <c r="E73" s="131"/>
      <c r="F73" s="142"/>
      <c r="G73" s="142"/>
      <c r="H73" s="142"/>
      <c r="I73" s="142"/>
      <c r="J73" s="142"/>
      <c r="K73" s="143"/>
    </row>
    <row r="74" spans="2:11" ht="16.5" thickTop="1" thickBot="1" x14ac:dyDescent="0.3">
      <c r="B74" s="96"/>
      <c r="C74" s="99" t="s">
        <v>318</v>
      </c>
      <c r="D74" s="134">
        <f>SUM(F74:K74)</f>
        <v>64053</v>
      </c>
      <c r="E74" s="131"/>
      <c r="F74" s="142"/>
      <c r="G74" s="92">
        <v>64053</v>
      </c>
      <c r="H74" s="142"/>
      <c r="I74" s="142"/>
      <c r="J74" s="144"/>
      <c r="K74" s="143"/>
    </row>
    <row r="75" spans="2:11" ht="16.5" thickTop="1" thickBot="1" x14ac:dyDescent="0.3">
      <c r="B75" s="96"/>
      <c r="C75" s="99" t="s">
        <v>319</v>
      </c>
      <c r="D75" s="134">
        <f t="shared" ref="D75:D78" si="7">SUM(F75:K75)</f>
        <v>12750</v>
      </c>
      <c r="E75" s="131"/>
      <c r="F75" s="142"/>
      <c r="G75" s="92">
        <v>10596</v>
      </c>
      <c r="H75" s="92">
        <v>2154</v>
      </c>
      <c r="I75" s="142"/>
      <c r="J75" s="144"/>
      <c r="K75" s="143"/>
    </row>
    <row r="76" spans="2:11" ht="16.5" thickTop="1" thickBot="1" x14ac:dyDescent="0.3">
      <c r="B76" s="96"/>
      <c r="C76" s="98" t="s">
        <v>66</v>
      </c>
      <c r="D76" s="131"/>
      <c r="E76" s="131"/>
      <c r="F76" s="142"/>
      <c r="G76" s="142"/>
      <c r="H76" s="142"/>
      <c r="I76" s="142"/>
      <c r="J76" s="142"/>
      <c r="K76" s="143"/>
    </row>
    <row r="77" spans="2:11" ht="16.5" thickTop="1" thickBot="1" x14ac:dyDescent="0.3">
      <c r="B77" s="96"/>
      <c r="C77" s="99" t="s">
        <v>320</v>
      </c>
      <c r="D77" s="134">
        <f t="shared" si="7"/>
        <v>0</v>
      </c>
      <c r="E77" s="131"/>
      <c r="F77" s="142"/>
      <c r="G77" s="142"/>
      <c r="H77" s="92"/>
      <c r="I77" s="142"/>
      <c r="J77" s="144"/>
      <c r="K77" s="143"/>
    </row>
    <row r="78" spans="2:11" ht="16.5" thickTop="1" thickBot="1" x14ac:dyDescent="0.3">
      <c r="B78" s="135"/>
      <c r="C78" s="136" t="s">
        <v>321</v>
      </c>
      <c r="D78" s="134">
        <f t="shared" si="7"/>
        <v>0</v>
      </c>
      <c r="E78" s="137"/>
      <c r="F78" s="134"/>
      <c r="G78" s="134"/>
      <c r="H78" s="134"/>
      <c r="I78" s="137"/>
      <c r="J78" s="137"/>
      <c r="K78" s="138"/>
    </row>
    <row r="79" spans="2:11" ht="15.75" thickBot="1" x14ac:dyDescent="0.3"/>
    <row r="80" spans="2:11" ht="15.75" thickBot="1" x14ac:dyDescent="0.3">
      <c r="B80" s="100" t="s">
        <v>67</v>
      </c>
      <c r="C80" s="101"/>
      <c r="D80" s="139">
        <f>SUM(D15,D21,D29,D37,D41,D53,D68,D73)</f>
        <v>10248040</v>
      </c>
      <c r="E80" s="88"/>
      <c r="F80" s="140">
        <f>SUM(F15:F78)</f>
        <v>9489824</v>
      </c>
      <c r="G80" s="140">
        <f t="shared" ref="G80:K80" si="8">SUM(G15:G78)</f>
        <v>455673</v>
      </c>
      <c r="H80" s="140">
        <f t="shared" si="8"/>
        <v>44145</v>
      </c>
      <c r="I80" s="140">
        <f t="shared" si="8"/>
        <v>0</v>
      </c>
      <c r="J80" s="140">
        <f t="shared" si="8"/>
        <v>210418</v>
      </c>
      <c r="K80" s="140">
        <f t="shared" si="8"/>
        <v>17453</v>
      </c>
    </row>
    <row r="81" spans="10:11" x14ac:dyDescent="0.25">
      <c r="J81" s="141"/>
      <c r="K81" s="141"/>
    </row>
  </sheetData>
  <mergeCells count="1">
    <mergeCell ref="B13:K13"/>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N81"/>
  <sheetViews>
    <sheetView topLeftCell="C1" workbookViewId="0">
      <selection activeCell="G76" sqref="G76"/>
    </sheetView>
  </sheetViews>
  <sheetFormatPr defaultRowHeight="15" x14ac:dyDescent="0.25"/>
  <cols>
    <col min="2" max="2" width="22.5703125" customWidth="1"/>
    <col min="3" max="3" width="39.42578125" customWidth="1"/>
    <col min="4" max="4" width="14" bestFit="1" customWidth="1"/>
    <col min="5" max="5" width="1.5703125" customWidth="1"/>
    <col min="6" max="8" width="13.42578125" bestFit="1" customWidth="1"/>
    <col min="9" max="9" width="10.42578125" customWidth="1"/>
    <col min="10" max="10" width="10" customWidth="1"/>
    <col min="11" max="11" width="9.42578125" customWidth="1"/>
    <col min="13" max="13" width="64" customWidth="1"/>
    <col min="16" max="16" width="11.28515625" customWidth="1"/>
  </cols>
  <sheetData>
    <row r="5" spans="2:11" ht="15.75" thickBot="1" x14ac:dyDescent="0.3"/>
    <row r="6" spans="2:11" ht="16.5" thickTop="1" thickBot="1" x14ac:dyDescent="0.3">
      <c r="B6" s="77" t="s">
        <v>35</v>
      </c>
      <c r="C6" s="78" t="s">
        <v>98</v>
      </c>
    </row>
    <row r="8" spans="2:11" ht="15.75" thickBot="1" x14ac:dyDescent="0.3">
      <c r="B8" s="79" t="s">
        <v>36</v>
      </c>
    </row>
    <row r="9" spans="2:11" ht="16.5" thickTop="1" thickBot="1" x14ac:dyDescent="0.3">
      <c r="B9" s="78"/>
      <c r="C9" t="s">
        <v>37</v>
      </c>
    </row>
    <row r="10" spans="2:11" ht="15.75" thickTop="1" x14ac:dyDescent="0.25">
      <c r="B10" s="80"/>
      <c r="C10" t="s">
        <v>38</v>
      </c>
    </row>
    <row r="11" spans="2:11" x14ac:dyDescent="0.25">
      <c r="B11" s="81"/>
    </row>
    <row r="12" spans="2:11" ht="15.75" thickBot="1" x14ac:dyDescent="0.3">
      <c r="B12" s="81"/>
    </row>
    <row r="13" spans="2:11" ht="15.75" thickBot="1" x14ac:dyDescent="0.3">
      <c r="B13" s="191" t="s">
        <v>71</v>
      </c>
      <c r="C13" s="192"/>
      <c r="D13" s="192"/>
      <c r="E13" s="192"/>
      <c r="F13" s="192"/>
      <c r="G13" s="192"/>
      <c r="H13" s="192"/>
      <c r="I13" s="192"/>
      <c r="J13" s="192"/>
      <c r="K13" s="193"/>
    </row>
    <row r="14" spans="2:11" x14ac:dyDescent="0.25">
      <c r="B14" s="82"/>
      <c r="C14" s="83"/>
      <c r="D14" s="84" t="s">
        <v>298</v>
      </c>
      <c r="E14" s="127"/>
      <c r="F14" s="85" t="s">
        <v>299</v>
      </c>
      <c r="G14" s="85" t="s">
        <v>300</v>
      </c>
      <c r="H14" s="85" t="s">
        <v>301</v>
      </c>
      <c r="I14" s="85" t="s">
        <v>302</v>
      </c>
      <c r="J14" s="85" t="s">
        <v>303</v>
      </c>
      <c r="K14" s="128" t="s">
        <v>304</v>
      </c>
    </row>
    <row r="15" spans="2:11" ht="15.75" thickBot="1" x14ac:dyDescent="0.3">
      <c r="B15" s="86" t="s">
        <v>39</v>
      </c>
      <c r="C15" s="87" t="s">
        <v>40</v>
      </c>
      <c r="D15" s="103">
        <f>SUM(D16:D20)</f>
        <v>578291</v>
      </c>
      <c r="E15" s="129"/>
      <c r="F15" s="130"/>
      <c r="G15" s="130"/>
      <c r="H15" s="130"/>
      <c r="I15" s="130"/>
      <c r="J15" s="131"/>
      <c r="K15" s="132"/>
    </row>
    <row r="16" spans="2:11" ht="16.5" thickTop="1" thickBot="1" x14ac:dyDescent="0.3">
      <c r="B16" s="89"/>
      <c r="C16" s="90" t="s">
        <v>41</v>
      </c>
      <c r="D16" s="133">
        <f>SUM(F16:H16)</f>
        <v>0</v>
      </c>
      <c r="E16" s="131"/>
      <c r="F16" s="92"/>
      <c r="G16" s="92"/>
      <c r="H16" s="92"/>
      <c r="I16" s="142"/>
      <c r="J16" s="142"/>
      <c r="K16" s="143"/>
    </row>
    <row r="17" spans="2:14" ht="16.5" thickTop="1" thickBot="1" x14ac:dyDescent="0.3">
      <c r="B17" s="89"/>
      <c r="C17" s="90" t="s">
        <v>42</v>
      </c>
      <c r="D17" s="133">
        <f>SUM(F17:H17)</f>
        <v>505713</v>
      </c>
      <c r="E17" s="131"/>
      <c r="F17" s="92">
        <v>505218</v>
      </c>
      <c r="G17" s="92">
        <v>200</v>
      </c>
      <c r="H17" s="92">
        <v>295</v>
      </c>
      <c r="I17" s="142"/>
      <c r="J17" s="142"/>
      <c r="K17" s="143"/>
    </row>
    <row r="18" spans="2:14" ht="16.5" thickTop="1" thickBot="1" x14ac:dyDescent="0.3">
      <c r="B18" s="89"/>
      <c r="C18" s="90" t="s">
        <v>43</v>
      </c>
      <c r="D18" s="133">
        <f>SUM(F18:H18)</f>
        <v>30805</v>
      </c>
      <c r="E18" s="131"/>
      <c r="F18" s="92">
        <v>30683</v>
      </c>
      <c r="G18" s="92">
        <v>31</v>
      </c>
      <c r="H18" s="92">
        <v>91</v>
      </c>
      <c r="I18" s="142"/>
      <c r="J18" s="142"/>
      <c r="K18" s="143"/>
    </row>
    <row r="19" spans="2:14" ht="16.5" thickTop="1" thickBot="1" x14ac:dyDescent="0.3">
      <c r="B19" s="89"/>
      <c r="C19" s="90" t="s">
        <v>68</v>
      </c>
      <c r="D19" s="133">
        <f t="shared" ref="D19:D20" si="0">SUM(F19:H19)</f>
        <v>40714</v>
      </c>
      <c r="E19" s="131"/>
      <c r="F19" s="92">
        <v>40577</v>
      </c>
      <c r="G19" s="92">
        <v>35</v>
      </c>
      <c r="H19" s="92">
        <v>102</v>
      </c>
      <c r="I19" s="142"/>
      <c r="J19" s="142"/>
      <c r="K19" s="143"/>
    </row>
    <row r="20" spans="2:14" ht="16.5" thickTop="1" thickBot="1" x14ac:dyDescent="0.3">
      <c r="B20" s="89"/>
      <c r="C20" s="90" t="s">
        <v>44</v>
      </c>
      <c r="D20" s="133">
        <f t="shared" si="0"/>
        <v>1059</v>
      </c>
      <c r="E20" s="131"/>
      <c r="F20" s="92"/>
      <c r="G20" s="92">
        <v>361</v>
      </c>
      <c r="H20" s="92">
        <v>698</v>
      </c>
      <c r="I20" s="142"/>
      <c r="J20" s="142"/>
      <c r="K20" s="143"/>
    </row>
    <row r="21" spans="2:14" ht="16.5" thickTop="1" thickBot="1" x14ac:dyDescent="0.3">
      <c r="B21" s="89"/>
      <c r="C21" s="87" t="s">
        <v>46</v>
      </c>
      <c r="D21" s="103">
        <f>SUM(D22:D28)</f>
        <v>268245</v>
      </c>
      <c r="E21" s="131"/>
      <c r="F21" s="144"/>
      <c r="G21" s="144"/>
      <c r="H21" s="144"/>
      <c r="I21" s="142"/>
      <c r="J21" s="142"/>
      <c r="K21" s="143"/>
    </row>
    <row r="22" spans="2:14" ht="16.5" thickTop="1" thickBot="1" x14ac:dyDescent="0.3">
      <c r="B22" s="89"/>
      <c r="C22" s="90" t="s">
        <v>41</v>
      </c>
      <c r="D22" s="133">
        <f t="shared" ref="D22:D36" si="1">SUM(F22:H22)</f>
        <v>0</v>
      </c>
      <c r="E22" s="131"/>
      <c r="F22" s="92"/>
      <c r="G22" s="92"/>
      <c r="H22" s="92"/>
      <c r="I22" s="142"/>
      <c r="J22" s="142"/>
      <c r="K22" s="143"/>
    </row>
    <row r="23" spans="2:14" ht="16.5" thickTop="1" thickBot="1" x14ac:dyDescent="0.3">
      <c r="B23" s="89"/>
      <c r="C23" s="90" t="s">
        <v>42</v>
      </c>
      <c r="D23" s="133">
        <f t="shared" si="1"/>
        <v>238149</v>
      </c>
      <c r="E23" s="131"/>
      <c r="F23" s="92">
        <v>237916</v>
      </c>
      <c r="G23" s="92">
        <v>94</v>
      </c>
      <c r="H23" s="92">
        <v>139</v>
      </c>
      <c r="I23" s="142"/>
      <c r="J23" s="142"/>
      <c r="K23" s="143"/>
    </row>
    <row r="24" spans="2:14" ht="16.5" thickTop="1" thickBot="1" x14ac:dyDescent="0.3">
      <c r="B24" s="89"/>
      <c r="C24" s="90" t="s">
        <v>43</v>
      </c>
      <c r="D24" s="133">
        <f t="shared" si="1"/>
        <v>7031</v>
      </c>
      <c r="E24" s="131"/>
      <c r="F24" s="92">
        <v>7003</v>
      </c>
      <c r="G24" s="92">
        <v>7</v>
      </c>
      <c r="H24" s="92">
        <v>21</v>
      </c>
      <c r="I24" s="142"/>
      <c r="J24" s="142"/>
      <c r="K24" s="143"/>
    </row>
    <row r="25" spans="2:14" ht="16.5" thickTop="1" thickBot="1" x14ac:dyDescent="0.3">
      <c r="B25" s="89"/>
      <c r="C25" s="90" t="s">
        <v>68</v>
      </c>
      <c r="D25" s="133">
        <f t="shared" si="1"/>
        <v>22826</v>
      </c>
      <c r="E25" s="131"/>
      <c r="F25" s="92">
        <v>22750</v>
      </c>
      <c r="G25" s="92">
        <v>19</v>
      </c>
      <c r="H25" s="92">
        <v>57</v>
      </c>
      <c r="I25" s="142"/>
      <c r="J25" s="142"/>
      <c r="K25" s="143"/>
      <c r="N25" s="81"/>
    </row>
    <row r="26" spans="2:14" ht="16.5" thickTop="1" thickBot="1" x14ac:dyDescent="0.3">
      <c r="B26" s="89"/>
      <c r="C26" s="90" t="s">
        <v>69</v>
      </c>
      <c r="D26" s="133">
        <f t="shared" si="1"/>
        <v>0</v>
      </c>
      <c r="E26" s="131"/>
      <c r="F26" s="92"/>
      <c r="G26" s="92"/>
      <c r="H26" s="92"/>
      <c r="I26" s="142"/>
      <c r="J26" s="142"/>
      <c r="K26" s="143"/>
      <c r="N26" s="81"/>
    </row>
    <row r="27" spans="2:14" ht="16.5" thickTop="1" thickBot="1" x14ac:dyDescent="0.3">
      <c r="B27" s="89"/>
      <c r="C27" s="90" t="s">
        <v>45</v>
      </c>
      <c r="D27" s="133">
        <f t="shared" si="1"/>
        <v>29</v>
      </c>
      <c r="E27" s="131"/>
      <c r="F27" s="92">
        <v>29</v>
      </c>
      <c r="G27" s="92">
        <v>0</v>
      </c>
      <c r="H27" s="92">
        <v>0</v>
      </c>
      <c r="I27" s="142"/>
      <c r="J27" s="142"/>
      <c r="K27" s="143"/>
      <c r="N27" s="81"/>
    </row>
    <row r="28" spans="2:14" ht="16.5" thickTop="1" thickBot="1" x14ac:dyDescent="0.3">
      <c r="B28" s="89"/>
      <c r="C28" s="90" t="s">
        <v>44</v>
      </c>
      <c r="D28" s="133">
        <f t="shared" si="1"/>
        <v>210</v>
      </c>
      <c r="E28" s="131"/>
      <c r="F28" s="92"/>
      <c r="G28" s="92">
        <v>71</v>
      </c>
      <c r="H28" s="92">
        <v>139</v>
      </c>
      <c r="I28" s="142"/>
      <c r="J28" s="142"/>
      <c r="K28" s="143"/>
      <c r="N28" s="81"/>
    </row>
    <row r="29" spans="2:14" ht="16.5" thickTop="1" thickBot="1" x14ac:dyDescent="0.3">
      <c r="B29" s="89"/>
      <c r="C29" s="87" t="s">
        <v>47</v>
      </c>
      <c r="D29" s="103">
        <f>SUM(D30:D36)</f>
        <v>129998</v>
      </c>
      <c r="E29" s="131"/>
      <c r="F29" s="144"/>
      <c r="G29" s="144"/>
      <c r="H29" s="144"/>
      <c r="I29" s="144"/>
      <c r="J29" s="142"/>
      <c r="K29" s="143"/>
      <c r="N29" s="81"/>
    </row>
    <row r="30" spans="2:14" ht="16.5" thickTop="1" thickBot="1" x14ac:dyDescent="0.3">
      <c r="B30" s="89"/>
      <c r="C30" s="90" t="s">
        <v>41</v>
      </c>
      <c r="D30" s="133">
        <f t="shared" si="1"/>
        <v>0</v>
      </c>
      <c r="E30" s="131"/>
      <c r="F30" s="92"/>
      <c r="G30" s="92"/>
      <c r="H30" s="92"/>
      <c r="I30" s="142"/>
      <c r="J30" s="142"/>
      <c r="K30" s="143"/>
      <c r="N30" s="81"/>
    </row>
    <row r="31" spans="2:14" ht="16.5" thickTop="1" thickBot="1" x14ac:dyDescent="0.3">
      <c r="B31" s="89"/>
      <c r="C31" s="90" t="s">
        <v>42</v>
      </c>
      <c r="D31" s="133">
        <f t="shared" si="1"/>
        <v>40788</v>
      </c>
      <c r="E31" s="131"/>
      <c r="F31" s="92">
        <v>40748</v>
      </c>
      <c r="G31" s="92">
        <v>16</v>
      </c>
      <c r="H31" s="92">
        <v>24</v>
      </c>
      <c r="I31" s="142"/>
      <c r="J31" s="142"/>
      <c r="K31" s="143"/>
    </row>
    <row r="32" spans="2:14" ht="16.5" thickTop="1" thickBot="1" x14ac:dyDescent="0.3">
      <c r="B32" s="89"/>
      <c r="C32" s="90" t="s">
        <v>43</v>
      </c>
      <c r="D32" s="133">
        <f t="shared" si="1"/>
        <v>97</v>
      </c>
      <c r="E32" s="131"/>
      <c r="F32" s="92">
        <v>97</v>
      </c>
      <c r="G32" s="92"/>
      <c r="H32" s="92"/>
      <c r="I32" s="142"/>
      <c r="J32" s="142"/>
      <c r="K32" s="143"/>
    </row>
    <row r="33" spans="2:11" ht="16.5" thickTop="1" thickBot="1" x14ac:dyDescent="0.3">
      <c r="B33" s="89"/>
      <c r="C33" s="90" t="s">
        <v>68</v>
      </c>
      <c r="D33" s="133">
        <f t="shared" si="1"/>
        <v>240</v>
      </c>
      <c r="E33" s="131"/>
      <c r="F33" s="92">
        <v>239</v>
      </c>
      <c r="G33" s="92"/>
      <c r="H33" s="92">
        <v>1</v>
      </c>
      <c r="I33" s="142"/>
      <c r="J33" s="142"/>
      <c r="K33" s="143"/>
    </row>
    <row r="34" spans="2:11" ht="16.5" thickTop="1" thickBot="1" x14ac:dyDescent="0.3">
      <c r="B34" s="89"/>
      <c r="C34" s="90" t="s">
        <v>69</v>
      </c>
      <c r="D34" s="133">
        <f t="shared" si="1"/>
        <v>0</v>
      </c>
      <c r="E34" s="131"/>
      <c r="F34" s="92"/>
      <c r="G34" s="92"/>
      <c r="H34" s="92"/>
      <c r="I34" s="142"/>
      <c r="J34" s="142"/>
      <c r="K34" s="143"/>
    </row>
    <row r="35" spans="2:11" ht="16.5" thickTop="1" thickBot="1" x14ac:dyDescent="0.3">
      <c r="B35" s="89"/>
      <c r="C35" s="90" t="s">
        <v>45</v>
      </c>
      <c r="D35" s="133">
        <f t="shared" si="1"/>
        <v>87443</v>
      </c>
      <c r="E35" s="131"/>
      <c r="F35" s="92">
        <v>86767</v>
      </c>
      <c r="G35" s="92">
        <v>215</v>
      </c>
      <c r="H35" s="92">
        <v>461</v>
      </c>
      <c r="I35" s="142"/>
      <c r="J35" s="142"/>
      <c r="K35" s="143"/>
    </row>
    <row r="36" spans="2:11" ht="16.5" thickTop="1" thickBot="1" x14ac:dyDescent="0.3">
      <c r="B36" s="89"/>
      <c r="C36" s="90" t="s">
        <v>44</v>
      </c>
      <c r="D36" s="133">
        <f t="shared" si="1"/>
        <v>1430</v>
      </c>
      <c r="E36" s="131"/>
      <c r="F36" s="142"/>
      <c r="G36" s="92">
        <v>487</v>
      </c>
      <c r="H36" s="92">
        <v>943</v>
      </c>
      <c r="I36" s="142"/>
      <c r="J36" s="142"/>
      <c r="K36" s="143"/>
    </row>
    <row r="37" spans="2:11" ht="16.5" thickTop="1" thickBot="1" x14ac:dyDescent="0.3">
      <c r="B37" s="89"/>
      <c r="C37" s="87" t="s">
        <v>49</v>
      </c>
      <c r="D37" s="103">
        <f>SUM(D38:D40)</f>
        <v>20367</v>
      </c>
      <c r="E37" s="131"/>
      <c r="F37" s="142"/>
      <c r="G37" s="142"/>
      <c r="H37" s="142"/>
      <c r="I37" s="142"/>
      <c r="J37" s="142"/>
      <c r="K37" s="143"/>
    </row>
    <row r="38" spans="2:11" ht="16.5" thickTop="1" thickBot="1" x14ac:dyDescent="0.3">
      <c r="B38" s="89"/>
      <c r="C38" s="90" t="s">
        <v>50</v>
      </c>
      <c r="D38" s="133">
        <f>SUM(F38:K38)</f>
        <v>16558</v>
      </c>
      <c r="E38" s="131"/>
      <c r="F38" s="92">
        <v>16478</v>
      </c>
      <c r="G38" s="92">
        <v>11</v>
      </c>
      <c r="H38" s="92">
        <v>69</v>
      </c>
      <c r="I38" s="142"/>
      <c r="J38" s="142"/>
      <c r="K38" s="143"/>
    </row>
    <row r="39" spans="2:11" ht="16.5" thickTop="1" thickBot="1" x14ac:dyDescent="0.3">
      <c r="B39" s="89"/>
      <c r="C39" s="90" t="s">
        <v>51</v>
      </c>
      <c r="D39" s="133">
        <f t="shared" ref="D39:D40" si="2">SUM(F39:K39)</f>
        <v>0</v>
      </c>
      <c r="E39" s="131"/>
      <c r="F39" s="142"/>
      <c r="G39" s="92"/>
      <c r="H39" s="142"/>
      <c r="I39" s="142"/>
      <c r="J39" s="142"/>
      <c r="K39" s="143"/>
    </row>
    <row r="40" spans="2:11" ht="16.5" thickTop="1" thickBot="1" x14ac:dyDescent="0.3">
      <c r="B40" s="89"/>
      <c r="C40" s="90" t="s">
        <v>52</v>
      </c>
      <c r="D40" s="133">
        <f t="shared" si="2"/>
        <v>3809</v>
      </c>
      <c r="E40" s="131"/>
      <c r="F40" s="142"/>
      <c r="G40" s="142"/>
      <c r="H40" s="142"/>
      <c r="I40" s="142"/>
      <c r="J40" s="142"/>
      <c r="K40" s="91">
        <v>3809</v>
      </c>
    </row>
    <row r="41" spans="2:11" ht="16.5" thickTop="1" thickBot="1" x14ac:dyDescent="0.3">
      <c r="B41" s="89"/>
      <c r="C41" s="87" t="s">
        <v>10</v>
      </c>
      <c r="D41" s="103">
        <f>SUM(D42:D52)</f>
        <v>264596</v>
      </c>
      <c r="E41" s="131"/>
      <c r="F41" s="142"/>
      <c r="G41" s="142"/>
      <c r="H41" s="142"/>
      <c r="I41" s="142"/>
      <c r="J41" s="142"/>
      <c r="K41" s="143"/>
    </row>
    <row r="42" spans="2:11" ht="16.5" thickTop="1" thickBot="1" x14ac:dyDescent="0.3">
      <c r="B42" s="89"/>
      <c r="C42" s="90" t="s">
        <v>53</v>
      </c>
      <c r="D42" s="133">
        <f>SUM(F42:K42)</f>
        <v>0</v>
      </c>
      <c r="E42" s="131"/>
      <c r="F42" s="92"/>
      <c r="G42" s="92"/>
      <c r="H42" s="142"/>
      <c r="I42" s="142"/>
      <c r="J42" s="142"/>
      <c r="K42" s="143"/>
    </row>
    <row r="43" spans="2:11" ht="16.5" thickTop="1" thickBot="1" x14ac:dyDescent="0.3">
      <c r="B43" s="89"/>
      <c r="C43" s="90" t="s">
        <v>305</v>
      </c>
      <c r="D43" s="133">
        <f t="shared" ref="D43" si="3">SUM(F43:K43)</f>
        <v>0</v>
      </c>
      <c r="E43" s="131"/>
      <c r="F43" s="92"/>
      <c r="G43" s="92"/>
      <c r="H43" s="142"/>
      <c r="I43" s="142"/>
      <c r="J43" s="142"/>
      <c r="K43" s="143"/>
    </row>
    <row r="44" spans="2:11" ht="16.5" thickTop="1" thickBot="1" x14ac:dyDescent="0.3">
      <c r="B44" s="89"/>
      <c r="C44" s="90" t="s">
        <v>323</v>
      </c>
      <c r="D44" s="133">
        <v>215035</v>
      </c>
      <c r="E44" s="131"/>
      <c r="F44" s="92"/>
      <c r="G44" s="102"/>
      <c r="H44" s="142"/>
      <c r="I44" s="145"/>
      <c r="J44" s="142"/>
      <c r="K44" s="143"/>
    </row>
    <row r="45" spans="2:11" ht="16.5" thickTop="1" thickBot="1" x14ac:dyDescent="0.3">
      <c r="B45" s="89"/>
      <c r="C45" s="90" t="s">
        <v>306</v>
      </c>
      <c r="D45" s="133">
        <f t="shared" ref="D45:D52" si="4">SUM(F45:K45)</f>
        <v>0</v>
      </c>
      <c r="E45" s="131"/>
      <c r="F45" s="92"/>
      <c r="G45" s="142"/>
      <c r="H45" s="142"/>
      <c r="I45" s="92"/>
      <c r="J45" s="142"/>
      <c r="K45" s="143"/>
    </row>
    <row r="46" spans="2:11" ht="16.5" thickTop="1" thickBot="1" x14ac:dyDescent="0.3">
      <c r="B46" s="89"/>
      <c r="C46" s="93" t="s">
        <v>70</v>
      </c>
      <c r="D46" s="133">
        <f t="shared" si="4"/>
        <v>0</v>
      </c>
      <c r="E46" s="131"/>
      <c r="F46" s="92"/>
      <c r="G46" s="92"/>
      <c r="H46" s="142"/>
      <c r="I46" s="142"/>
      <c r="J46" s="142"/>
      <c r="K46" s="143"/>
    </row>
    <row r="47" spans="2:11" ht="16.5" thickTop="1" thickBot="1" x14ac:dyDescent="0.3">
      <c r="B47" s="89"/>
      <c r="C47" s="93" t="s">
        <v>307</v>
      </c>
      <c r="D47" s="133">
        <f t="shared" si="4"/>
        <v>0</v>
      </c>
      <c r="E47" s="131"/>
      <c r="F47" s="92"/>
      <c r="G47" s="92"/>
      <c r="H47" s="142"/>
      <c r="I47" s="142"/>
      <c r="J47" s="142"/>
      <c r="K47" s="143"/>
    </row>
    <row r="48" spans="2:11" ht="16.5" thickTop="1" thickBot="1" x14ac:dyDescent="0.3">
      <c r="B48" s="89"/>
      <c r="C48" s="93" t="s">
        <v>308</v>
      </c>
      <c r="D48" s="133">
        <f t="shared" si="4"/>
        <v>0</v>
      </c>
      <c r="E48" s="131"/>
      <c r="F48" s="92"/>
      <c r="G48" s="92"/>
      <c r="H48" s="142"/>
      <c r="I48" s="142"/>
      <c r="J48" s="142"/>
      <c r="K48" s="143"/>
    </row>
    <row r="49" spans="2:11" ht="16.5" thickTop="1" thickBot="1" x14ac:dyDescent="0.3">
      <c r="B49" s="89"/>
      <c r="C49" s="90" t="s">
        <v>309</v>
      </c>
      <c r="D49" s="133">
        <f t="shared" si="4"/>
        <v>0</v>
      </c>
      <c r="E49" s="131"/>
      <c r="F49" s="142"/>
      <c r="G49" s="142"/>
      <c r="H49" s="142"/>
      <c r="I49" s="92"/>
      <c r="J49" s="92"/>
      <c r="K49" s="92"/>
    </row>
    <row r="50" spans="2:11" ht="16.5" thickTop="1" thickBot="1" x14ac:dyDescent="0.3">
      <c r="B50" s="89"/>
      <c r="C50" s="90" t="s">
        <v>310</v>
      </c>
      <c r="D50" s="133">
        <f t="shared" si="4"/>
        <v>0</v>
      </c>
      <c r="E50" s="131"/>
      <c r="F50" s="92"/>
      <c r="G50" s="92"/>
      <c r="H50" s="142"/>
      <c r="I50" s="142"/>
      <c r="J50" s="142"/>
      <c r="K50" s="143"/>
    </row>
    <row r="51" spans="2:11" ht="16.5" thickTop="1" thickBot="1" x14ac:dyDescent="0.3">
      <c r="B51" s="89"/>
      <c r="C51" s="87" t="s">
        <v>54</v>
      </c>
      <c r="D51" s="131"/>
      <c r="E51" s="131"/>
      <c r="F51" s="142"/>
      <c r="G51" s="142"/>
      <c r="H51" s="142"/>
      <c r="I51" s="142"/>
      <c r="J51" s="142"/>
      <c r="K51" s="143"/>
    </row>
    <row r="52" spans="2:11" ht="16.5" thickTop="1" thickBot="1" x14ac:dyDescent="0.3">
      <c r="B52" s="89"/>
      <c r="C52" s="90" t="s">
        <v>55</v>
      </c>
      <c r="D52" s="133">
        <f t="shared" si="4"/>
        <v>49561</v>
      </c>
      <c r="E52" s="131"/>
      <c r="F52" s="142"/>
      <c r="G52" s="142"/>
      <c r="H52" s="142"/>
      <c r="I52" s="142"/>
      <c r="J52" s="92">
        <v>49561</v>
      </c>
      <c r="K52" s="143"/>
    </row>
    <row r="53" spans="2:11" ht="16.5" thickTop="1" thickBot="1" x14ac:dyDescent="0.3">
      <c r="B53" s="94" t="s">
        <v>56</v>
      </c>
      <c r="C53" s="95" t="s">
        <v>328</v>
      </c>
      <c r="D53" s="103">
        <f>SUM(D54:D67)</f>
        <v>872298</v>
      </c>
      <c r="E53" s="131"/>
      <c r="F53" s="142"/>
      <c r="G53" s="142"/>
      <c r="H53" s="142"/>
      <c r="I53" s="142"/>
      <c r="J53" s="142"/>
      <c r="K53" s="143"/>
    </row>
    <row r="54" spans="2:11" ht="16.5" thickTop="1" thickBot="1" x14ac:dyDescent="0.3">
      <c r="B54" s="96"/>
      <c r="C54" s="97" t="s">
        <v>329</v>
      </c>
      <c r="D54" s="133">
        <f>SUM(F54:H54)</f>
        <v>716276</v>
      </c>
      <c r="E54" s="131"/>
      <c r="F54" s="92">
        <v>713875</v>
      </c>
      <c r="G54" s="92">
        <v>1788</v>
      </c>
      <c r="H54" s="92">
        <v>613</v>
      </c>
      <c r="I54" s="142"/>
      <c r="J54" s="142"/>
      <c r="K54" s="143"/>
    </row>
    <row r="55" spans="2:11" ht="16.5" thickTop="1" thickBot="1" x14ac:dyDescent="0.3">
      <c r="B55" s="96"/>
      <c r="C55" s="97" t="s">
        <v>57</v>
      </c>
      <c r="D55" s="133">
        <f t="shared" ref="D55:D67" si="5">SUM(F55:H55)</f>
        <v>0</v>
      </c>
      <c r="E55" s="131"/>
      <c r="F55" s="92"/>
      <c r="G55" s="92"/>
      <c r="H55" s="92"/>
      <c r="I55" s="142"/>
      <c r="J55" s="142"/>
      <c r="K55" s="143"/>
    </row>
    <row r="56" spans="2:11" ht="16.5" thickTop="1" thickBot="1" x14ac:dyDescent="0.3">
      <c r="B56" s="96"/>
      <c r="C56" s="97" t="s">
        <v>58</v>
      </c>
      <c r="D56" s="133">
        <f t="shared" si="5"/>
        <v>0</v>
      </c>
      <c r="E56" s="131"/>
      <c r="F56" s="92"/>
      <c r="G56" s="92"/>
      <c r="H56" s="92"/>
      <c r="I56" s="142"/>
      <c r="J56" s="142"/>
      <c r="K56" s="143"/>
    </row>
    <row r="57" spans="2:11" ht="16.5" thickTop="1" thickBot="1" x14ac:dyDescent="0.3">
      <c r="B57" s="96"/>
      <c r="C57" s="97" t="s">
        <v>59</v>
      </c>
      <c r="D57" s="133">
        <f t="shared" si="5"/>
        <v>0</v>
      </c>
      <c r="E57" s="131"/>
      <c r="F57" s="142"/>
      <c r="G57" s="92"/>
      <c r="H57" s="92"/>
      <c r="I57" s="142"/>
      <c r="J57" s="142"/>
      <c r="K57" s="143"/>
    </row>
    <row r="58" spans="2:11" ht="16.5" thickTop="1" thickBot="1" x14ac:dyDescent="0.3">
      <c r="B58" s="96"/>
      <c r="C58" s="95" t="s">
        <v>311</v>
      </c>
      <c r="D58" s="131"/>
      <c r="E58" s="131"/>
      <c r="F58" s="142"/>
      <c r="G58" s="142"/>
      <c r="H58" s="142"/>
      <c r="I58" s="142"/>
      <c r="J58" s="142"/>
      <c r="K58" s="143"/>
    </row>
    <row r="59" spans="2:11" ht="16.5" thickTop="1" thickBot="1" x14ac:dyDescent="0.3">
      <c r="B59" s="96"/>
      <c r="C59" s="97" t="s">
        <v>57</v>
      </c>
      <c r="D59" s="133">
        <f t="shared" si="5"/>
        <v>22592</v>
      </c>
      <c r="E59" s="131"/>
      <c r="F59" s="92">
        <v>22516</v>
      </c>
      <c r="G59" s="92">
        <v>57</v>
      </c>
      <c r="H59" s="92">
        <v>19</v>
      </c>
      <c r="I59" s="142"/>
      <c r="J59" s="142"/>
      <c r="K59" s="143"/>
    </row>
    <row r="60" spans="2:11" ht="16.5" thickTop="1" thickBot="1" x14ac:dyDescent="0.3">
      <c r="B60" s="96"/>
      <c r="C60" s="97" t="s">
        <v>312</v>
      </c>
      <c r="D60" s="133">
        <f t="shared" si="5"/>
        <v>0</v>
      </c>
      <c r="E60" s="131"/>
      <c r="F60" s="92"/>
      <c r="G60" s="92"/>
      <c r="H60" s="92"/>
      <c r="I60" s="142"/>
      <c r="J60" s="142"/>
      <c r="K60" s="143"/>
    </row>
    <row r="61" spans="2:11" ht="16.5" thickTop="1" thickBot="1" x14ac:dyDescent="0.3">
      <c r="B61" s="96"/>
      <c r="C61" s="95" t="s">
        <v>313</v>
      </c>
      <c r="D61" s="131"/>
      <c r="E61" s="131"/>
      <c r="F61" s="144"/>
      <c r="G61" s="144"/>
      <c r="H61" s="144"/>
      <c r="I61" s="144"/>
      <c r="J61" s="142"/>
      <c r="K61" s="143"/>
    </row>
    <row r="62" spans="2:11" ht="16.5" thickTop="1" thickBot="1" x14ac:dyDescent="0.3">
      <c r="B62" s="96"/>
      <c r="C62" s="97" t="s">
        <v>76</v>
      </c>
      <c r="D62" s="133">
        <f t="shared" si="5"/>
        <v>0</v>
      </c>
      <c r="E62" s="131"/>
      <c r="F62" s="92"/>
      <c r="G62" s="92"/>
      <c r="H62" s="92"/>
      <c r="I62" s="142"/>
      <c r="J62" s="144"/>
      <c r="K62" s="143"/>
    </row>
    <row r="63" spans="2:11" ht="16.5" thickTop="1" thickBot="1" x14ac:dyDescent="0.3">
      <c r="B63" s="96"/>
      <c r="C63" s="97" t="s">
        <v>314</v>
      </c>
      <c r="D63" s="133">
        <f t="shared" si="5"/>
        <v>0</v>
      </c>
      <c r="E63" s="131"/>
      <c r="F63" s="92"/>
      <c r="G63" s="92"/>
      <c r="H63" s="92"/>
      <c r="I63" s="142"/>
      <c r="J63" s="144"/>
      <c r="K63" s="143"/>
    </row>
    <row r="64" spans="2:11" ht="16.5" thickTop="1" thickBot="1" x14ac:dyDescent="0.3">
      <c r="B64" s="96"/>
      <c r="C64" s="97" t="s">
        <v>315</v>
      </c>
      <c r="D64" s="133">
        <f t="shared" si="5"/>
        <v>13509</v>
      </c>
      <c r="E64" s="131"/>
      <c r="F64" s="92">
        <v>13465</v>
      </c>
      <c r="G64" s="92">
        <v>33</v>
      </c>
      <c r="H64" s="92">
        <v>11</v>
      </c>
      <c r="I64" s="142"/>
      <c r="J64" s="144"/>
      <c r="K64" s="143"/>
    </row>
    <row r="65" spans="2:11" ht="16.5" thickTop="1" thickBot="1" x14ac:dyDescent="0.3">
      <c r="B65" s="96"/>
      <c r="C65" s="95" t="s">
        <v>330</v>
      </c>
      <c r="D65" s="131"/>
      <c r="E65" s="131"/>
      <c r="F65" s="142"/>
      <c r="G65" s="142"/>
      <c r="H65" s="142"/>
      <c r="I65" s="142"/>
      <c r="J65" s="144"/>
      <c r="K65" s="143"/>
    </row>
    <row r="66" spans="2:11" ht="16.5" thickTop="1" thickBot="1" x14ac:dyDescent="0.3">
      <c r="B66" s="96"/>
      <c r="C66" s="97" t="s">
        <v>331</v>
      </c>
      <c r="D66" s="133">
        <f t="shared" si="5"/>
        <v>11020</v>
      </c>
      <c r="E66" s="131"/>
      <c r="F66" s="92">
        <v>10981</v>
      </c>
      <c r="G66" s="92">
        <v>29</v>
      </c>
      <c r="H66" s="92">
        <v>10</v>
      </c>
      <c r="I66" s="142"/>
      <c r="J66" s="144"/>
      <c r="K66" s="143"/>
    </row>
    <row r="67" spans="2:11" ht="16.5" thickTop="1" thickBot="1" x14ac:dyDescent="0.3">
      <c r="B67" s="96"/>
      <c r="C67" s="97" t="s">
        <v>332</v>
      </c>
      <c r="D67" s="133">
        <f t="shared" si="5"/>
        <v>108901</v>
      </c>
      <c r="E67" s="131"/>
      <c r="F67" s="102">
        <v>108523</v>
      </c>
      <c r="G67" s="102">
        <v>282</v>
      </c>
      <c r="H67" s="102">
        <v>96</v>
      </c>
      <c r="I67" s="142"/>
      <c r="J67" s="144"/>
      <c r="K67" s="143"/>
    </row>
    <row r="68" spans="2:11" ht="16.5" thickTop="1" thickBot="1" x14ac:dyDescent="0.3">
      <c r="B68" s="86" t="s">
        <v>60</v>
      </c>
      <c r="C68" s="87" t="s">
        <v>61</v>
      </c>
      <c r="D68" s="103">
        <f>SUM(D69:D72)</f>
        <v>222700</v>
      </c>
      <c r="E68" s="131"/>
      <c r="F68" s="142"/>
      <c r="G68" s="142"/>
      <c r="H68" s="142"/>
      <c r="I68" s="142"/>
      <c r="J68" s="144"/>
      <c r="K68" s="143"/>
    </row>
    <row r="69" spans="2:11" ht="16.5" thickTop="1" thickBot="1" x14ac:dyDescent="0.3">
      <c r="B69" s="89"/>
      <c r="C69" s="90" t="s">
        <v>324</v>
      </c>
      <c r="D69" s="134">
        <f>SUM(F69:H69)</f>
        <v>191936</v>
      </c>
      <c r="E69" s="131"/>
      <c r="F69" s="92">
        <v>117861</v>
      </c>
      <c r="G69" s="92">
        <v>72570</v>
      </c>
      <c r="H69" s="92">
        <v>1505</v>
      </c>
      <c r="I69" s="144"/>
      <c r="J69" s="144"/>
      <c r="K69" s="143"/>
    </row>
    <row r="70" spans="2:11" ht="16.5" thickTop="1" thickBot="1" x14ac:dyDescent="0.3">
      <c r="B70" s="89"/>
      <c r="C70" s="90" t="s">
        <v>62</v>
      </c>
      <c r="D70" s="134">
        <f t="shared" ref="D70:D72" si="6">SUM(F70:H70)</f>
        <v>0</v>
      </c>
      <c r="E70" s="131"/>
      <c r="F70" s="92"/>
      <c r="G70" s="92"/>
      <c r="H70" s="92"/>
      <c r="I70" s="142"/>
      <c r="J70" s="144"/>
      <c r="K70" s="143"/>
    </row>
    <row r="71" spans="2:11" ht="16.5" thickTop="1" thickBot="1" x14ac:dyDescent="0.3">
      <c r="B71" s="89"/>
      <c r="C71" s="87" t="s">
        <v>63</v>
      </c>
      <c r="D71" s="131"/>
      <c r="E71" s="131"/>
      <c r="F71" s="142"/>
      <c r="G71" s="142"/>
      <c r="H71" s="142"/>
      <c r="I71" s="142"/>
      <c r="J71" s="144"/>
      <c r="K71" s="146"/>
    </row>
    <row r="72" spans="2:11" ht="16.5" thickTop="1" thickBot="1" x14ac:dyDescent="0.3">
      <c r="B72" s="89"/>
      <c r="C72" s="90" t="s">
        <v>64</v>
      </c>
      <c r="D72" s="134">
        <f t="shared" si="6"/>
        <v>30764</v>
      </c>
      <c r="E72" s="131"/>
      <c r="F72" s="92"/>
      <c r="G72" s="92">
        <v>21298</v>
      </c>
      <c r="H72" s="92">
        <v>9466</v>
      </c>
      <c r="I72" s="142"/>
      <c r="J72" s="144"/>
      <c r="K72" s="143"/>
    </row>
    <row r="73" spans="2:11" ht="16.5" thickTop="1" thickBot="1" x14ac:dyDescent="0.3">
      <c r="B73" s="94" t="s">
        <v>11</v>
      </c>
      <c r="C73" s="98" t="s">
        <v>65</v>
      </c>
      <c r="D73" s="103">
        <f>SUM(D74:D78)</f>
        <v>53721</v>
      </c>
      <c r="E73" s="131"/>
      <c r="F73" s="142"/>
      <c r="G73" s="142"/>
      <c r="H73" s="142"/>
      <c r="I73" s="142"/>
      <c r="J73" s="142"/>
      <c r="K73" s="143"/>
    </row>
    <row r="74" spans="2:11" ht="16.5" thickTop="1" thickBot="1" x14ac:dyDescent="0.3">
      <c r="B74" s="96"/>
      <c r="C74" s="99" t="s">
        <v>318</v>
      </c>
      <c r="D74" s="134">
        <f>SUM(F74:K74)</f>
        <v>45245</v>
      </c>
      <c r="E74" s="131"/>
      <c r="F74" s="142"/>
      <c r="G74" s="92">
        <v>45245</v>
      </c>
      <c r="H74" s="142"/>
      <c r="I74" s="142"/>
      <c r="J74" s="144"/>
      <c r="K74" s="143"/>
    </row>
    <row r="75" spans="2:11" ht="16.5" thickTop="1" thickBot="1" x14ac:dyDescent="0.3">
      <c r="B75" s="96"/>
      <c r="C75" s="99" t="s">
        <v>319</v>
      </c>
      <c r="D75" s="134">
        <f t="shared" ref="D75:D78" si="7">SUM(F75:K75)</f>
        <v>8476</v>
      </c>
      <c r="E75" s="131"/>
      <c r="F75" s="142"/>
      <c r="G75" s="92">
        <v>7063</v>
      </c>
      <c r="H75" s="92">
        <v>1413</v>
      </c>
      <c r="I75" s="142"/>
      <c r="J75" s="144"/>
      <c r="K75" s="143"/>
    </row>
    <row r="76" spans="2:11" ht="16.5" thickTop="1" thickBot="1" x14ac:dyDescent="0.3">
      <c r="B76" s="96"/>
      <c r="C76" s="98" t="s">
        <v>66</v>
      </c>
      <c r="D76" s="131"/>
      <c r="E76" s="131"/>
      <c r="F76" s="142"/>
      <c r="G76" s="142"/>
      <c r="H76" s="142"/>
      <c r="I76" s="142"/>
      <c r="J76" s="142"/>
      <c r="K76" s="143"/>
    </row>
    <row r="77" spans="2:11" ht="16.5" thickTop="1" thickBot="1" x14ac:dyDescent="0.3">
      <c r="B77" s="96"/>
      <c r="C77" s="99" t="s">
        <v>320</v>
      </c>
      <c r="D77" s="134">
        <f t="shared" si="7"/>
        <v>0</v>
      </c>
      <c r="E77" s="131"/>
      <c r="F77" s="142"/>
      <c r="G77" s="142"/>
      <c r="H77" s="92"/>
      <c r="I77" s="142"/>
      <c r="J77" s="144"/>
      <c r="K77" s="143"/>
    </row>
    <row r="78" spans="2:11" ht="16.5" thickTop="1" thickBot="1" x14ac:dyDescent="0.3">
      <c r="B78" s="135"/>
      <c r="C78" s="136" t="s">
        <v>321</v>
      </c>
      <c r="D78" s="134">
        <f t="shared" si="7"/>
        <v>0</v>
      </c>
      <c r="E78" s="137"/>
      <c r="F78" s="134"/>
      <c r="G78" s="134"/>
      <c r="H78" s="134"/>
      <c r="I78" s="137"/>
      <c r="J78" s="137"/>
      <c r="K78" s="138"/>
    </row>
    <row r="79" spans="2:11" ht="15.75" thickBot="1" x14ac:dyDescent="0.3"/>
    <row r="80" spans="2:11" ht="15.75" thickBot="1" x14ac:dyDescent="0.3">
      <c r="B80" s="100" t="s">
        <v>67</v>
      </c>
      <c r="C80" s="101"/>
      <c r="D80" s="139">
        <f>SUM(D15,D21,D29,D37,D41,D53,D68,D73)</f>
        <v>2410216</v>
      </c>
      <c r="E80" s="88"/>
      <c r="F80" s="140">
        <f>SUM(F15:F78)</f>
        <v>1975726</v>
      </c>
      <c r="G80" s="140">
        <f t="shared" ref="G80:K80" si="8">SUM(G15:G78)</f>
        <v>149912</v>
      </c>
      <c r="H80" s="140">
        <f t="shared" si="8"/>
        <v>16173</v>
      </c>
      <c r="I80" s="140">
        <f t="shared" si="8"/>
        <v>0</v>
      </c>
      <c r="J80" s="140">
        <f t="shared" si="8"/>
        <v>49561</v>
      </c>
      <c r="K80" s="140">
        <f t="shared" si="8"/>
        <v>3809</v>
      </c>
    </row>
    <row r="81" spans="10:11" x14ac:dyDescent="0.25">
      <c r="J81" s="141"/>
      <c r="K81" s="141"/>
    </row>
  </sheetData>
  <mergeCells count="1">
    <mergeCell ref="B13:K13"/>
  </mergeCells>
  <pageMargins left="0.7" right="0.7" top="0.75" bottom="0.75" header="0.3" footer="0.3"/>
  <pageSetup orientation="portrait" horizontalDpi="90" verticalDpi="9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FIND YOUR GHG INVENTORY DATA</vt:lpstr>
      <vt:lpstr>Resources</vt:lpstr>
      <vt:lpstr>2010 Census Population</vt:lpstr>
      <vt:lpstr>Western NY Roll Up</vt:lpstr>
      <vt:lpstr>Allegany Roll Up</vt:lpstr>
      <vt:lpstr>Cattaraugus Roll Up</vt:lpstr>
      <vt:lpstr>Chautauqua Roll Up</vt:lpstr>
      <vt:lpstr>Erie Roll Up</vt:lpstr>
      <vt:lpstr>Niagara Roll Up</vt:lpstr>
      <vt:lpstr>Forest Sequestration</vt:lpstr>
    </vt:vector>
  </TitlesOfParts>
  <Company>NYSDEC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Dazzle L. Ekblad</cp:lastModifiedBy>
  <dcterms:created xsi:type="dcterms:W3CDTF">2017-08-03T17:33:23Z</dcterms:created>
  <dcterms:modified xsi:type="dcterms:W3CDTF">2018-07-05T14:46:24Z</dcterms:modified>
</cp:coreProperties>
</file>