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XEC\OCC\GHG Inventory\Local-Regional GHG in NYS\North Country\"/>
    </mc:Choice>
  </mc:AlternateContent>
  <bookViews>
    <workbookView xWindow="0" yWindow="0" windowWidth="24000" windowHeight="13635"/>
  </bookViews>
  <sheets>
    <sheet name="FIND YOUR GHG INVENTORY DATA" sheetId="1" r:id="rId1"/>
    <sheet name="Resources" sheetId="2" r:id="rId2"/>
    <sheet name="North Country Roll Up" sheetId="4" r:id="rId3"/>
    <sheet name="Clinton Roll Up" sheetId="5" r:id="rId4"/>
    <sheet name="Essex Roll Up" sheetId="6" r:id="rId5"/>
    <sheet name="Franklin Roll Up" sheetId="7" r:id="rId6"/>
    <sheet name="Hamilton Roll Up" sheetId="8" r:id="rId7"/>
    <sheet name="Jefferson Roll Up" sheetId="9" r:id="rId8"/>
    <sheet name="Lewis Roll Up" sheetId="11" r:id="rId9"/>
    <sheet name="St. Lawrence Roll Up" sheetId="10" r:id="rId10"/>
  </sheets>
  <externalReferences>
    <externalReference r:id="rId11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K79" i="10" l="1"/>
  <c r="J79" i="10"/>
  <c r="I79" i="10"/>
  <c r="H79" i="10"/>
  <c r="G79" i="10"/>
  <c r="F79" i="10"/>
  <c r="D76" i="10"/>
  <c r="D74" i="10"/>
  <c r="D73" i="10"/>
  <c r="D72" i="10" s="1"/>
  <c r="I59" i="1" s="1"/>
  <c r="D71" i="10"/>
  <c r="D69" i="10"/>
  <c r="D68" i="10"/>
  <c r="D67" i="10" s="1"/>
  <c r="G59" i="1" s="1"/>
  <c r="D66" i="10"/>
  <c r="D64" i="10"/>
  <c r="D63" i="10"/>
  <c r="D60" i="10"/>
  <c r="D59" i="10"/>
  <c r="D57" i="10"/>
  <c r="D56" i="10"/>
  <c r="D55" i="10"/>
  <c r="D54" i="10"/>
  <c r="D53" i="10" s="1"/>
  <c r="F59" i="1" s="1"/>
  <c r="D52" i="10"/>
  <c r="D51" i="10"/>
  <c r="D50" i="10"/>
  <c r="D49" i="10"/>
  <c r="D48" i="10"/>
  <c r="D47" i="10"/>
  <c r="D45" i="10"/>
  <c r="D44" i="10"/>
  <c r="D43" i="10"/>
  <c r="D42" i="10"/>
  <c r="D40" i="10"/>
  <c r="D39" i="10"/>
  <c r="D38" i="10"/>
  <c r="D36" i="10"/>
  <c r="D35" i="10"/>
  <c r="D34" i="10"/>
  <c r="D33" i="10"/>
  <c r="D32" i="10"/>
  <c r="D31" i="10"/>
  <c r="D30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K79" i="11"/>
  <c r="J79" i="11"/>
  <c r="I79" i="11"/>
  <c r="H79" i="11"/>
  <c r="G79" i="11"/>
  <c r="F79" i="11"/>
  <c r="D76" i="11"/>
  <c r="D74" i="11"/>
  <c r="D73" i="11"/>
  <c r="D72" i="11" s="1"/>
  <c r="I58" i="1" s="1"/>
  <c r="D71" i="11"/>
  <c r="D69" i="11"/>
  <c r="D68" i="11"/>
  <c r="D67" i="11" s="1"/>
  <c r="G58" i="1" s="1"/>
  <c r="D66" i="11"/>
  <c r="D64" i="11"/>
  <c r="D63" i="11"/>
  <c r="D60" i="11"/>
  <c r="D59" i="11"/>
  <c r="D57" i="11"/>
  <c r="D56" i="11"/>
  <c r="D55" i="11"/>
  <c r="D54" i="11"/>
  <c r="D53" i="11" s="1"/>
  <c r="F58" i="1" s="1"/>
  <c r="D52" i="11"/>
  <c r="D51" i="11"/>
  <c r="D50" i="11"/>
  <c r="D49" i="11"/>
  <c r="D48" i="11"/>
  <c r="D47" i="11"/>
  <c r="D45" i="11"/>
  <c r="D44" i="11"/>
  <c r="D43" i="11"/>
  <c r="D42" i="11"/>
  <c r="D40" i="11"/>
  <c r="D39" i="11"/>
  <c r="D38" i="11"/>
  <c r="D36" i="11"/>
  <c r="D35" i="11"/>
  <c r="D34" i="11"/>
  <c r="D33" i="11"/>
  <c r="D32" i="11"/>
  <c r="D31" i="11"/>
  <c r="D30" i="11"/>
  <c r="D28" i="11"/>
  <c r="D27" i="11"/>
  <c r="D26" i="11"/>
  <c r="D25" i="11"/>
  <c r="D24" i="11"/>
  <c r="D23" i="11"/>
  <c r="D22" i="11"/>
  <c r="D20" i="11"/>
  <c r="D19" i="11"/>
  <c r="D18" i="11"/>
  <c r="D17" i="11"/>
  <c r="D16" i="11"/>
  <c r="K79" i="9"/>
  <c r="J79" i="9"/>
  <c r="I79" i="9"/>
  <c r="H79" i="9"/>
  <c r="G79" i="9"/>
  <c r="F79" i="9"/>
  <c r="D76" i="9"/>
  <c r="D74" i="9"/>
  <c r="D73" i="9"/>
  <c r="D71" i="9"/>
  <c r="D69" i="9"/>
  <c r="D68" i="9"/>
  <c r="D66" i="9"/>
  <c r="D64" i="9"/>
  <c r="D63" i="9"/>
  <c r="D60" i="9"/>
  <c r="D59" i="9"/>
  <c r="D57" i="9"/>
  <c r="D56" i="9"/>
  <c r="D55" i="9"/>
  <c r="D54" i="9"/>
  <c r="D53" i="9" s="1"/>
  <c r="F57" i="1" s="1"/>
  <c r="D52" i="9"/>
  <c r="D51" i="9"/>
  <c r="D50" i="9"/>
  <c r="D49" i="9"/>
  <c r="D48" i="9"/>
  <c r="D47" i="9"/>
  <c r="D45" i="9"/>
  <c r="D44" i="9"/>
  <c r="D43" i="9"/>
  <c r="D42" i="9"/>
  <c r="D41" i="9" s="1"/>
  <c r="H57" i="1" s="1"/>
  <c r="D40" i="9"/>
  <c r="D39" i="9"/>
  <c r="D38" i="9"/>
  <c r="D37" i="9"/>
  <c r="J57" i="1" s="1"/>
  <c r="D36" i="9"/>
  <c r="D35" i="9"/>
  <c r="D34" i="9"/>
  <c r="D33" i="9"/>
  <c r="D32" i="9"/>
  <c r="D31" i="9"/>
  <c r="D30" i="9"/>
  <c r="D29" i="9"/>
  <c r="E57" i="1" s="1"/>
  <c r="D28" i="9"/>
  <c r="D27" i="9"/>
  <c r="D26" i="9"/>
  <c r="D25" i="9"/>
  <c r="D24" i="9"/>
  <c r="D23" i="9"/>
  <c r="D22" i="9"/>
  <c r="D21" i="9"/>
  <c r="D57" i="1" s="1"/>
  <c r="D20" i="9"/>
  <c r="D19" i="9"/>
  <c r="D18" i="9"/>
  <c r="D17" i="9"/>
  <c r="D16" i="9"/>
  <c r="D15" i="9"/>
  <c r="C57" i="1" s="1"/>
  <c r="K79" i="8"/>
  <c r="J79" i="8"/>
  <c r="I79" i="8"/>
  <c r="H79" i="8"/>
  <c r="G79" i="8"/>
  <c r="F79" i="8"/>
  <c r="D76" i="8"/>
  <c r="D74" i="8"/>
  <c r="D73" i="8"/>
  <c r="D72" i="8"/>
  <c r="I56" i="1" s="1"/>
  <c r="D71" i="8"/>
  <c r="D69" i="8"/>
  <c r="D68" i="8"/>
  <c r="D67" i="8"/>
  <c r="G56" i="1" s="1"/>
  <c r="D66" i="8"/>
  <c r="D64" i="8"/>
  <c r="D63" i="8"/>
  <c r="D60" i="8"/>
  <c r="D59" i="8"/>
  <c r="D57" i="8"/>
  <c r="D56" i="8"/>
  <c r="D55" i="8"/>
  <c r="D54" i="8"/>
  <c r="D53" i="8"/>
  <c r="F56" i="1" s="1"/>
  <c r="D52" i="8"/>
  <c r="D51" i="8"/>
  <c r="D50" i="8"/>
  <c r="D49" i="8"/>
  <c r="D48" i="8"/>
  <c r="D47" i="8"/>
  <c r="D45" i="8"/>
  <c r="D44" i="8"/>
  <c r="D43" i="8"/>
  <c r="D42" i="8"/>
  <c r="D41" i="8" s="1"/>
  <c r="H56" i="1" s="1"/>
  <c r="D40" i="8"/>
  <c r="D39" i="8"/>
  <c r="D38" i="8"/>
  <c r="D36" i="8"/>
  <c r="D35" i="8"/>
  <c r="D34" i="8"/>
  <c r="D33" i="8"/>
  <c r="D32" i="8"/>
  <c r="D31" i="8"/>
  <c r="D30" i="8"/>
  <c r="D29" i="8" s="1"/>
  <c r="E56" i="1" s="1"/>
  <c r="D28" i="8"/>
  <c r="D27" i="8"/>
  <c r="D26" i="8"/>
  <c r="D25" i="8"/>
  <c r="D24" i="8"/>
  <c r="D23" i="8"/>
  <c r="D22" i="8"/>
  <c r="D20" i="8"/>
  <c r="D19" i="8"/>
  <c r="D18" i="8"/>
  <c r="D17" i="8"/>
  <c r="D16" i="8"/>
  <c r="D15" i="8" s="1"/>
  <c r="C56" i="1" s="1"/>
  <c r="I79" i="7"/>
  <c r="D76" i="7"/>
  <c r="D74" i="7"/>
  <c r="D73" i="7"/>
  <c r="D71" i="7"/>
  <c r="D69" i="7"/>
  <c r="D68" i="7"/>
  <c r="D66" i="7"/>
  <c r="D64" i="7"/>
  <c r="D63" i="7"/>
  <c r="D60" i="7"/>
  <c r="D59" i="7"/>
  <c r="D57" i="7"/>
  <c r="D56" i="7"/>
  <c r="D55" i="7"/>
  <c r="D54" i="7"/>
  <c r="J79" i="7"/>
  <c r="D51" i="7"/>
  <c r="D50" i="7"/>
  <c r="D49" i="7"/>
  <c r="D48" i="7"/>
  <c r="D47" i="7"/>
  <c r="D45" i="7"/>
  <c r="D44" i="7"/>
  <c r="D43" i="7"/>
  <c r="D42" i="7"/>
  <c r="K79" i="7"/>
  <c r="D39" i="7"/>
  <c r="D38" i="7"/>
  <c r="D36" i="7"/>
  <c r="D35" i="7"/>
  <c r="D34" i="7"/>
  <c r="D33" i="7"/>
  <c r="D32" i="7"/>
  <c r="D31" i="7"/>
  <c r="D30" i="7"/>
  <c r="D28" i="7"/>
  <c r="D27" i="7"/>
  <c r="D26" i="7"/>
  <c r="D25" i="7"/>
  <c r="D24" i="7"/>
  <c r="D23" i="7"/>
  <c r="D22" i="7"/>
  <c r="D20" i="7"/>
  <c r="D19" i="7"/>
  <c r="D18" i="7"/>
  <c r="D17" i="7"/>
  <c r="H79" i="7"/>
  <c r="G79" i="7"/>
  <c r="F79" i="7"/>
  <c r="D16" i="7"/>
  <c r="I79" i="6"/>
  <c r="D76" i="6"/>
  <c r="D74" i="6"/>
  <c r="D73" i="6"/>
  <c r="D71" i="6"/>
  <c r="D69" i="6"/>
  <c r="D68" i="6"/>
  <c r="D67" i="6" s="1"/>
  <c r="G54" i="1" s="1"/>
  <c r="D66" i="6"/>
  <c r="D64" i="6"/>
  <c r="D63" i="6"/>
  <c r="D60" i="6"/>
  <c r="D59" i="6"/>
  <c r="D57" i="6"/>
  <c r="D56" i="6"/>
  <c r="D55" i="6"/>
  <c r="D54" i="6"/>
  <c r="J79" i="6"/>
  <c r="D51" i="6"/>
  <c r="D50" i="6"/>
  <c r="D49" i="6"/>
  <c r="D48" i="6"/>
  <c r="D47" i="6"/>
  <c r="D45" i="6"/>
  <c r="D44" i="6"/>
  <c r="D43" i="6"/>
  <c r="D42" i="6"/>
  <c r="K79" i="6"/>
  <c r="D39" i="6"/>
  <c r="D38" i="6"/>
  <c r="D36" i="6"/>
  <c r="D35" i="6"/>
  <c r="D34" i="6"/>
  <c r="D33" i="6"/>
  <c r="D32" i="6"/>
  <c r="D31" i="6"/>
  <c r="D30" i="6"/>
  <c r="D28" i="6"/>
  <c r="D27" i="6"/>
  <c r="D26" i="6"/>
  <c r="D25" i="6"/>
  <c r="D24" i="6"/>
  <c r="D23" i="6"/>
  <c r="D22" i="6"/>
  <c r="D21" i="6" s="1"/>
  <c r="D54" i="1" s="1"/>
  <c r="D20" i="6"/>
  <c r="D19" i="6"/>
  <c r="D18" i="6"/>
  <c r="D17" i="6"/>
  <c r="H79" i="6"/>
  <c r="G79" i="6"/>
  <c r="F79" i="6"/>
  <c r="K79" i="5"/>
  <c r="J79" i="5"/>
  <c r="I79" i="5"/>
  <c r="H79" i="5"/>
  <c r="G79" i="5"/>
  <c r="F79" i="5"/>
  <c r="D76" i="5"/>
  <c r="D74" i="5"/>
  <c r="D73" i="5"/>
  <c r="D72" i="5" s="1"/>
  <c r="I53" i="1" s="1"/>
  <c r="D71" i="5"/>
  <c r="D69" i="5"/>
  <c r="D68" i="5"/>
  <c r="D67" i="5" s="1"/>
  <c r="G53" i="1" s="1"/>
  <c r="D66" i="5"/>
  <c r="D64" i="5"/>
  <c r="D63" i="5"/>
  <c r="D60" i="5"/>
  <c r="D59" i="5"/>
  <c r="D57" i="5"/>
  <c r="D56" i="5"/>
  <c r="D55" i="5"/>
  <c r="D54" i="5"/>
  <c r="D53" i="5" s="1"/>
  <c r="F53" i="1" s="1"/>
  <c r="D52" i="5"/>
  <c r="D51" i="5"/>
  <c r="D50" i="5"/>
  <c r="D49" i="5"/>
  <c r="D48" i="5"/>
  <c r="D47" i="5"/>
  <c r="D45" i="5"/>
  <c r="D44" i="5"/>
  <c r="D43" i="5"/>
  <c r="D42" i="5"/>
  <c r="D40" i="5"/>
  <c r="D39" i="5"/>
  <c r="D38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0" i="5"/>
  <c r="D19" i="5"/>
  <c r="D18" i="5"/>
  <c r="D17" i="5"/>
  <c r="D16" i="5"/>
  <c r="I79" i="4"/>
  <c r="D69" i="4"/>
  <c r="D71" i="4"/>
  <c r="D68" i="4"/>
  <c r="D64" i="4"/>
  <c r="D60" i="4"/>
  <c r="D56" i="4"/>
  <c r="D57" i="4"/>
  <c r="D43" i="4"/>
  <c r="D44" i="4"/>
  <c r="D45" i="4"/>
  <c r="D47" i="4"/>
  <c r="D48" i="4"/>
  <c r="D49" i="4"/>
  <c r="D50" i="4"/>
  <c r="D51" i="4"/>
  <c r="D52" i="4"/>
  <c r="D42" i="4"/>
  <c r="D26" i="4"/>
  <c r="D27" i="4"/>
  <c r="D28" i="4"/>
  <c r="D15" i="5" l="1"/>
  <c r="C53" i="1" s="1"/>
  <c r="D29" i="5"/>
  <c r="E53" i="1" s="1"/>
  <c r="D41" i="5"/>
  <c r="H53" i="1" s="1"/>
  <c r="D67" i="9"/>
  <c r="G57" i="1" s="1"/>
  <c r="D15" i="11"/>
  <c r="C58" i="1" s="1"/>
  <c r="D29" i="11"/>
  <c r="E58" i="1" s="1"/>
  <c r="D41" i="11"/>
  <c r="H58" i="1" s="1"/>
  <c r="D15" i="10"/>
  <c r="C59" i="1" s="1"/>
  <c r="D29" i="10"/>
  <c r="E59" i="1" s="1"/>
  <c r="D41" i="10"/>
  <c r="H59" i="1" s="1"/>
  <c r="D21" i="10"/>
  <c r="D59" i="1" s="1"/>
  <c r="D37" i="10"/>
  <c r="D21" i="11"/>
  <c r="D58" i="1" s="1"/>
  <c r="D37" i="11"/>
  <c r="D72" i="9"/>
  <c r="I57" i="1" s="1"/>
  <c r="D21" i="8"/>
  <c r="D37" i="8"/>
  <c r="J56" i="1" s="1"/>
  <c r="D21" i="7"/>
  <c r="D55" i="1" s="1"/>
  <c r="D67" i="7"/>
  <c r="G55" i="1" s="1"/>
  <c r="D15" i="7"/>
  <c r="C55" i="1" s="1"/>
  <c r="D29" i="7"/>
  <c r="E55" i="1" s="1"/>
  <c r="D53" i="7"/>
  <c r="F55" i="1" s="1"/>
  <c r="D72" i="7"/>
  <c r="I55" i="1" s="1"/>
  <c r="D40" i="7"/>
  <c r="D37" i="7" s="1"/>
  <c r="D52" i="7"/>
  <c r="D41" i="7" s="1"/>
  <c r="H55" i="1" s="1"/>
  <c r="D53" i="6"/>
  <c r="F54" i="1" s="1"/>
  <c r="D29" i="6"/>
  <c r="E54" i="1" s="1"/>
  <c r="D72" i="6"/>
  <c r="I54" i="1" s="1"/>
  <c r="D16" i="6"/>
  <c r="D15" i="6" s="1"/>
  <c r="C54" i="1" s="1"/>
  <c r="D40" i="6"/>
  <c r="D37" i="6" s="1"/>
  <c r="J54" i="1" s="1"/>
  <c r="D52" i="6"/>
  <c r="D41" i="6" s="1"/>
  <c r="H54" i="1" s="1"/>
  <c r="D21" i="5"/>
  <c r="D53" i="1" s="1"/>
  <c r="D37" i="5"/>
  <c r="J53" i="1" s="1"/>
  <c r="D76" i="4"/>
  <c r="D74" i="4"/>
  <c r="D73" i="4"/>
  <c r="D72" i="4" s="1"/>
  <c r="D67" i="4"/>
  <c r="D66" i="4"/>
  <c r="D63" i="4"/>
  <c r="D59" i="4"/>
  <c r="D55" i="4"/>
  <c r="D54" i="4"/>
  <c r="D53" i="4" s="1"/>
  <c r="D79" i="11" l="1"/>
  <c r="J58" i="1"/>
  <c r="K58" i="1" s="1"/>
  <c r="M58" i="1" s="1"/>
  <c r="D79" i="10"/>
  <c r="J59" i="1"/>
  <c r="D79" i="5"/>
  <c r="D79" i="7"/>
  <c r="J55" i="1"/>
  <c r="D79" i="8"/>
  <c r="D56" i="1"/>
  <c r="D79" i="9"/>
  <c r="D79" i="6"/>
  <c r="I52" i="1"/>
  <c r="G52" i="1"/>
  <c r="F52" i="1"/>
  <c r="F79" i="4"/>
  <c r="G79" i="4"/>
  <c r="H79" i="4"/>
  <c r="J79" i="4"/>
  <c r="K79" i="4"/>
  <c r="D40" i="4"/>
  <c r="D39" i="4"/>
  <c r="D38" i="4"/>
  <c r="D36" i="4"/>
  <c r="D35" i="4"/>
  <c r="D34" i="4"/>
  <c r="D33" i="4"/>
  <c r="D32" i="4"/>
  <c r="D19" i="4"/>
  <c r="D25" i="4"/>
  <c r="D24" i="4"/>
  <c r="D18" i="4"/>
  <c r="D20" i="4"/>
  <c r="D16" i="4"/>
  <c r="D41" i="4"/>
  <c r="H52" i="1" s="1"/>
  <c r="D31" i="4"/>
  <c r="D30" i="4"/>
  <c r="D23" i="4"/>
  <c r="D22" i="4"/>
  <c r="D17" i="4"/>
  <c r="D37" i="4" l="1"/>
  <c r="J52" i="1" s="1"/>
  <c r="D29" i="4"/>
  <c r="E52" i="1" s="1"/>
  <c r="D21" i="4"/>
  <c r="D15" i="4"/>
  <c r="D79" i="4" l="1"/>
  <c r="C52" i="1"/>
  <c r="C45" i="1" l="1"/>
  <c r="D52" i="1" l="1"/>
  <c r="K52" i="1" l="1"/>
  <c r="C39" i="1"/>
  <c r="E33" i="1"/>
  <c r="B33" i="1"/>
  <c r="C20" i="1"/>
  <c r="C19" i="1"/>
  <c r="C18" i="1"/>
  <c r="C17" i="1"/>
  <c r="C16" i="1"/>
  <c r="C15" i="1"/>
  <c r="C14" i="1"/>
  <c r="E11" i="1"/>
  <c r="B11" i="1"/>
  <c r="C38" i="1" l="1"/>
  <c r="C40" i="1"/>
  <c r="C37" i="1"/>
  <c r="C42" i="1" l="1"/>
  <c r="C41" i="1"/>
  <c r="K56" i="1"/>
  <c r="K59" i="1" l="1"/>
  <c r="C22" i="1" s="1"/>
  <c r="C21" i="1"/>
  <c r="C43" i="1"/>
  <c r="K53" i="1"/>
  <c r="K57" i="1"/>
  <c r="K55" i="1"/>
  <c r="C36" i="1"/>
  <c r="K54" i="1"/>
  <c r="C44" i="1" l="1"/>
  <c r="M57" i="1"/>
  <c r="M54" i="1"/>
  <c r="M55" i="1"/>
  <c r="M56" i="1"/>
  <c r="M59" i="1"/>
  <c r="C23" i="1"/>
  <c r="M53" i="1"/>
  <c r="M52" i="1"/>
  <c r="C46" i="1" l="1"/>
  <c r="C24" i="1"/>
</calcChain>
</file>

<file path=xl/sharedStrings.xml><?xml version="1.0" encoding="utf-8"?>
<sst xmlns="http://schemas.openxmlformats.org/spreadsheetml/2006/main" count="733" uniqueCount="115">
  <si>
    <t>ENTER THE NAME OF LOCAL GOVERNMENT:</t>
  </si>
  <si>
    <t>TABLE 1: Community GHG Inventory (2010)</t>
  </si>
  <si>
    <t xml:space="preserve">FIGURE 1: </t>
  </si>
  <si>
    <t>Community GHG Emissions by Sector (2010)</t>
  </si>
  <si>
    <t>GHG EMISSION SECTORS</t>
  </si>
  <si>
    <t>MTCO2e*</t>
  </si>
  <si>
    <t>Residential</t>
  </si>
  <si>
    <t>Commercial</t>
  </si>
  <si>
    <t>Industrial</t>
  </si>
  <si>
    <t>Transportation</t>
  </si>
  <si>
    <t>Industrial Processes</t>
  </si>
  <si>
    <t>Agriculture</t>
  </si>
  <si>
    <t>Energy Supply</t>
  </si>
  <si>
    <t>Total Emissions</t>
  </si>
  <si>
    <t>Population</t>
  </si>
  <si>
    <t>Per Capita Emissions</t>
  </si>
  <si>
    <t>*Metric Tons of Carbon Dioxide Equivalent</t>
  </si>
  <si>
    <t>Do you want to compare your emissions to another community?</t>
  </si>
  <si>
    <t>TABLE 2: Community GHG Inventory (2010)</t>
  </si>
  <si>
    <t xml:space="preserve">FIGURE 2: </t>
  </si>
  <si>
    <t>Name of Local Government</t>
  </si>
  <si>
    <t>Total</t>
  </si>
  <si>
    <t>Dutchess County</t>
  </si>
  <si>
    <t>SECTORS</t>
  </si>
  <si>
    <t>DESCRIPTIONS</t>
  </si>
  <si>
    <r>
      <rPr>
        <b/>
        <sz val="12"/>
        <color theme="1"/>
        <rFont val="Calibri"/>
        <family val="2"/>
        <scheme val="minor"/>
      </rPr>
      <t>Buildings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1.5"/>
        <color theme="1"/>
        <rFont val="Calibri"/>
        <family val="2"/>
        <scheme val="minor"/>
      </rPr>
      <t>(Stationary Energy)</t>
    </r>
  </si>
  <si>
    <t xml:space="preserve">Energy used in Residential, Commercial, Industrial buildings &amp; other non-mobile uses (e.g., electricity, natural gas, fuel oils, wood &amp; propane). </t>
  </si>
  <si>
    <r>
      <rPr>
        <b/>
        <sz val="12"/>
        <color theme="1"/>
        <rFont val="Calibri"/>
        <family val="2"/>
        <scheme val="minor"/>
      </rPr>
      <t>Transportation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(Mobile Energy)</t>
    </r>
  </si>
  <si>
    <t>Fuel consumption for on-road transportation, passenger &amp; freight rail, aviation, marine transit &amp; off-road vehicles.</t>
  </si>
  <si>
    <t>Waste &amp; Wastewater Treatment</t>
  </si>
  <si>
    <t>Non-energy process emissions from landfills &amp; wastewater treatment plants or septic systems. (e.g., methane emissions from anaerobic decay).</t>
  </si>
  <si>
    <t>Industrial 
Processes</t>
  </si>
  <si>
    <r>
      <t>Non-energy process emissions from industrial activity &amp; fugitive emissions from fuel systems (e.g., C0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from cement production, A/C coolants, &amp; leakages).</t>
    </r>
  </si>
  <si>
    <t>Non-energy emissions from crops &amp; livestock (e.g., methane &amp; nitrous oxide emissions from fertilizers).</t>
  </si>
  <si>
    <t>Energy generation &amp; fugitive emissions including energy losses during transmission &amp; distribution of electricity and natural gas.</t>
  </si>
  <si>
    <t>Region / County Name</t>
  </si>
  <si>
    <t>Color Code</t>
  </si>
  <si>
    <t>REQUIRED for the Roll Up Report, though some data may be zero, N/A, or considered to small to count</t>
  </si>
  <si>
    <t>Report NO Data in cell</t>
  </si>
  <si>
    <t>Built Environment</t>
  </si>
  <si>
    <t>Residential Energy Consumption</t>
  </si>
  <si>
    <t>Electricity / Steam</t>
  </si>
  <si>
    <t>Natural Gas</t>
  </si>
  <si>
    <t>Propane / LPG</t>
  </si>
  <si>
    <t>Wood</t>
  </si>
  <si>
    <t>Coal</t>
  </si>
  <si>
    <t>Commercial Energy Consumption</t>
  </si>
  <si>
    <t>Industrial Energy Consumption</t>
  </si>
  <si>
    <t>Motor Gasoline (E-10)</t>
  </si>
  <si>
    <t>Energy Generation and Supply</t>
  </si>
  <si>
    <t>Electricity T/D Losses</t>
  </si>
  <si>
    <t>Natural Gas T/D Losses</t>
  </si>
  <si>
    <t>Use of SF6 in the Utility Industry</t>
  </si>
  <si>
    <t>Cement Production</t>
  </si>
  <si>
    <t>Product Use (ODS Substitues)</t>
  </si>
  <si>
    <t>All Refrigerants- except utility SF6</t>
  </si>
  <si>
    <t>Transportation Energy</t>
  </si>
  <si>
    <t>On-road</t>
  </si>
  <si>
    <t>Diesel</t>
  </si>
  <si>
    <t>Ethanol</t>
  </si>
  <si>
    <t>Biodiesel</t>
  </si>
  <si>
    <t>Waste Management</t>
  </si>
  <si>
    <t>Solid Waste Management</t>
  </si>
  <si>
    <t>MSW incineration  (non grid connected)</t>
  </si>
  <si>
    <t>Sewage Treatment</t>
  </si>
  <si>
    <t>Central WWTPs and Septic Systems</t>
  </si>
  <si>
    <t>Livestock</t>
  </si>
  <si>
    <t>Crop Production and Soil Management</t>
  </si>
  <si>
    <t xml:space="preserve">Grand Totals </t>
  </si>
  <si>
    <t>Distillate Fuel Oil (#1, #2, Kerosene)</t>
  </si>
  <si>
    <t>Residual Fuel Oil (#4 and #6)</t>
  </si>
  <si>
    <t>Paper and Pulp</t>
  </si>
  <si>
    <t>Roll Up Report CGC.  Emissions in MTCDE</t>
  </si>
  <si>
    <t>Waste</t>
  </si>
  <si>
    <t>Gasoline</t>
  </si>
  <si>
    <t xml:space="preserve">The Capital District 2010 Regional Greenhouse Gas Inventory </t>
  </si>
  <si>
    <t xml:space="preserve">Data Sourced from: </t>
  </si>
  <si>
    <t>CO2e</t>
  </si>
  <si>
    <t>CO2</t>
  </si>
  <si>
    <t>CH4</t>
  </si>
  <si>
    <t>N2O</t>
  </si>
  <si>
    <t>PFC</t>
  </si>
  <si>
    <t>HFC</t>
  </si>
  <si>
    <t>SF6</t>
  </si>
  <si>
    <t>Iron and Steel Production</t>
  </si>
  <si>
    <t>Aluminum Production</t>
  </si>
  <si>
    <t>Limestone Use</t>
  </si>
  <si>
    <t>Soda Ash Use</t>
  </si>
  <si>
    <t>Semi-Conductor Manufacturing</t>
  </si>
  <si>
    <t>Rail</t>
  </si>
  <si>
    <t>Marine</t>
  </si>
  <si>
    <t>Distillate</t>
  </si>
  <si>
    <t>Residual Fuel Oil</t>
  </si>
  <si>
    <t>Off-road Mobile</t>
  </si>
  <si>
    <t>All Fuels (Diesel and Gasoline)</t>
  </si>
  <si>
    <t>Enteric Fementation</t>
  </si>
  <si>
    <t>Manure management</t>
  </si>
  <si>
    <t>Use of Fertilizer</t>
  </si>
  <si>
    <t>Crop Residue Incineration</t>
  </si>
  <si>
    <t>Population (2010 Census)</t>
  </si>
  <si>
    <t>(i.e.,  North Country Region, Essex County, etc.)</t>
  </si>
  <si>
    <t>North Country Region</t>
  </si>
  <si>
    <t>Essex County</t>
  </si>
  <si>
    <t>Clinton County</t>
  </si>
  <si>
    <t>Franklin County</t>
  </si>
  <si>
    <t>Hamilton County</t>
  </si>
  <si>
    <t>Jefferson County</t>
  </si>
  <si>
    <t>Lewis County</t>
  </si>
  <si>
    <t>St. Lawrence County</t>
  </si>
  <si>
    <t>Ferroalloy Production</t>
  </si>
  <si>
    <t>Chemical Manufacturing</t>
  </si>
  <si>
    <t>Electricity Consumption</t>
  </si>
  <si>
    <t>Landfill Methane and Combustion</t>
  </si>
  <si>
    <t>North Country</t>
  </si>
  <si>
    <r>
      <t>North Country Regional GHG Inventory 2010
Total Emissions by Local Government and Sector, MT CO</t>
    </r>
    <r>
      <rPr>
        <b/>
        <vertAlign val="subscript"/>
        <sz val="16"/>
        <color theme="0"/>
        <rFont val="Century Gothic"/>
        <family val="2"/>
      </rPr>
      <t>2</t>
    </r>
    <r>
      <rPr>
        <b/>
        <sz val="16"/>
        <color theme="0"/>
        <rFont val="Century Gothic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</si>
</sst>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6"/>
      <color theme="1" tint="0.34998626667073579"/>
      <name val="Century Gothic"/>
      <family val="2"/>
    </font>
    <font>
      <b/>
      <sz val="14"/>
      <color theme="1"/>
      <name val="Segoe UI"/>
      <family val="2"/>
    </font>
    <font>
      <b/>
      <sz val="14"/>
      <name val="Segoe UI"/>
      <family val="2"/>
    </font>
    <font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Arial Narrow"/>
      <family val="2"/>
    </font>
    <font>
      <i/>
      <sz val="14"/>
      <color theme="1"/>
      <name val="Segoe UI"/>
      <family val="2"/>
    </font>
    <font>
      <sz val="14"/>
      <color theme="1"/>
      <name val="Segoe UI"/>
      <family val="2"/>
    </font>
    <font>
      <b/>
      <sz val="11"/>
      <name val="Calibri"/>
      <family val="2"/>
      <scheme val="minor"/>
    </font>
    <font>
      <b/>
      <sz val="16"/>
      <color theme="0"/>
      <name val="Century Gothic"/>
      <family val="2"/>
    </font>
    <font>
      <b/>
      <vertAlign val="subscript"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/>
      <diagonal/>
    </border>
    <border>
      <left style="dashed">
        <color theme="0" tint="-0.24994659260841701"/>
      </left>
      <right/>
      <top style="medium">
        <color theme="0" tint="-0.24994659260841701"/>
      </top>
      <bottom/>
      <diagonal/>
    </border>
    <border>
      <left/>
      <right style="dashed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dashed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dashed">
        <color theme="0" tint="-0.24994659260841701"/>
      </right>
      <top/>
      <bottom style="medium">
        <color theme="0" tint="-0.24994659260841701"/>
      </bottom>
      <diagonal/>
    </border>
    <border>
      <left style="dashed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</cellStyleXfs>
  <cellXfs count="157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0" fillId="0" borderId="5" xfId="0" applyBorder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0" fillId="0" borderId="6" xfId="0" applyBorder="1"/>
    <xf numFmtId="0" fontId="13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15" fillId="4" borderId="7" xfId="0" applyFont="1" applyFill="1" applyBorder="1" applyAlignment="1">
      <alignment horizontal="left" vertical="center" wrapText="1" indent="1"/>
    </xf>
    <xf numFmtId="0" fontId="16" fillId="4" borderId="7" xfId="0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left" wrapText="1" indent="3"/>
    </xf>
    <xf numFmtId="164" fontId="18" fillId="2" borderId="9" xfId="1" applyNumberFormat="1" applyFont="1" applyFill="1" applyBorder="1" applyAlignment="1">
      <alignment horizontal="right" vertical="center" wrapText="1" indent="1"/>
    </xf>
    <xf numFmtId="0" fontId="17" fillId="3" borderId="10" xfId="0" applyFont="1" applyFill="1" applyBorder="1" applyAlignment="1">
      <alignment horizontal="left" wrapText="1" indent="3"/>
    </xf>
    <xf numFmtId="164" fontId="18" fillId="2" borderId="11" xfId="1" applyNumberFormat="1" applyFont="1" applyFill="1" applyBorder="1" applyAlignment="1">
      <alignment horizontal="right" vertical="center" wrapText="1" indent="1"/>
    </xf>
    <xf numFmtId="0" fontId="19" fillId="3" borderId="12" xfId="0" applyFont="1" applyFill="1" applyBorder="1" applyAlignment="1">
      <alignment horizontal="right" wrapText="1" indent="1"/>
    </xf>
    <xf numFmtId="164" fontId="18" fillId="2" borderId="13" xfId="1" applyNumberFormat="1" applyFont="1" applyFill="1" applyBorder="1" applyAlignment="1">
      <alignment horizontal="right" vertical="center" wrapText="1" indent="1"/>
    </xf>
    <xf numFmtId="0" fontId="17" fillId="3" borderId="14" xfId="0" applyFont="1" applyFill="1" applyBorder="1" applyAlignment="1">
      <alignment horizontal="right" wrapText="1" indent="1"/>
    </xf>
    <xf numFmtId="164" fontId="18" fillId="2" borderId="15" xfId="1" applyNumberFormat="1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right" wrapText="1" indent="1"/>
    </xf>
    <xf numFmtId="0" fontId="2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0" fontId="21" fillId="2" borderId="17" xfId="0" applyFont="1" applyFill="1" applyBorder="1" applyAlignment="1">
      <alignment horizontal="right" vertical="center"/>
    </xf>
    <xf numFmtId="0" fontId="0" fillId="2" borderId="17" xfId="0" applyFill="1" applyBorder="1"/>
    <xf numFmtId="0" fontId="0" fillId="0" borderId="17" xfId="0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0" borderId="0" xfId="0" applyFill="1" applyBorder="1" applyAlignment="1">
      <alignment vertical="center"/>
    </xf>
    <xf numFmtId="0" fontId="13" fillId="2" borderId="0" xfId="0" applyFont="1" applyFill="1" applyAlignment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top" indent="7"/>
    </xf>
    <xf numFmtId="0" fontId="13" fillId="2" borderId="0" xfId="0" applyFont="1" applyFill="1" applyAlignment="1">
      <alignment vertical="center"/>
    </xf>
    <xf numFmtId="164" fontId="18" fillId="3" borderId="9" xfId="1" applyNumberFormat="1" applyFont="1" applyFill="1" applyBorder="1" applyAlignment="1">
      <alignment horizontal="right" vertical="center" wrapText="1" indent="1"/>
    </xf>
    <xf numFmtId="164" fontId="18" fillId="3" borderId="11" xfId="1" applyNumberFormat="1" applyFont="1" applyFill="1" applyBorder="1" applyAlignment="1">
      <alignment horizontal="right" vertical="center" wrapText="1" indent="1"/>
    </xf>
    <xf numFmtId="164" fontId="18" fillId="3" borderId="15" xfId="1" applyNumberFormat="1" applyFont="1" applyFill="1" applyBorder="1" applyAlignment="1">
      <alignment horizontal="right" vertical="center" wrapText="1" indent="1"/>
    </xf>
    <xf numFmtId="0" fontId="20" fillId="2" borderId="0" xfId="0" applyFont="1" applyFill="1"/>
    <xf numFmtId="0" fontId="6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vertical="center" textRotation="45" wrapText="1"/>
    </xf>
    <xf numFmtId="0" fontId="23" fillId="0" borderId="0" xfId="0" applyFont="1" applyFill="1" applyBorder="1" applyAlignment="1">
      <alignment textRotation="45" wrapText="1"/>
    </xf>
    <xf numFmtId="0" fontId="26" fillId="4" borderId="7" xfId="0" applyFont="1" applyFill="1" applyBorder="1" applyAlignment="1">
      <alignment horizontal="left" vertical="center" wrapText="1" indent="1"/>
    </xf>
    <xf numFmtId="0" fontId="27" fillId="0" borderId="0" xfId="0" applyFont="1" applyFill="1"/>
    <xf numFmtId="3" fontId="4" fillId="0" borderId="21" xfId="0" applyNumberFormat="1" applyFont="1" applyFill="1" applyBorder="1"/>
    <xf numFmtId="0" fontId="29" fillId="5" borderId="23" xfId="0" applyFont="1" applyFill="1" applyBorder="1" applyAlignment="1">
      <alignment horizontal="left" vertical="center" indent="1"/>
    </xf>
    <xf numFmtId="0" fontId="34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 wrapText="1" indent="1"/>
    </xf>
    <xf numFmtId="0" fontId="31" fillId="6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0" fillId="7" borderId="25" xfId="0" applyFill="1" applyBorder="1"/>
    <xf numFmtId="0" fontId="4" fillId="0" borderId="0" xfId="0" applyFont="1"/>
    <xf numFmtId="0" fontId="0" fillId="8" borderId="26" xfId="0" applyFill="1" applyBorder="1"/>
    <xf numFmtId="0" fontId="0" fillId="0" borderId="0" xfId="0" applyFill="1" applyBorder="1"/>
    <xf numFmtId="0" fontId="0" fillId="9" borderId="28" xfId="0" applyFill="1" applyBorder="1"/>
    <xf numFmtId="0" fontId="0" fillId="9" borderId="0" xfId="0" applyFill="1" applyBorder="1"/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10" borderId="28" xfId="0" applyFont="1" applyFill="1" applyBorder="1"/>
    <xf numFmtId="0" fontId="4" fillId="6" borderId="0" xfId="0" applyFont="1" applyFill="1" applyBorder="1"/>
    <xf numFmtId="0" fontId="0" fillId="8" borderId="19" xfId="0" applyFill="1" applyBorder="1"/>
    <xf numFmtId="0" fontId="0" fillId="10" borderId="28" xfId="0" applyFill="1" applyBorder="1"/>
    <xf numFmtId="0" fontId="0" fillId="6" borderId="0" xfId="0" applyFill="1" applyBorder="1"/>
    <xf numFmtId="164" fontId="0" fillId="7" borderId="25" xfId="1" applyNumberFormat="1" applyFont="1" applyFill="1" applyBorder="1"/>
    <xf numFmtId="0" fontId="0" fillId="6" borderId="0" xfId="0" applyFont="1" applyFill="1" applyBorder="1"/>
    <xf numFmtId="0" fontId="4" fillId="12" borderId="28" xfId="0" applyFont="1" applyFill="1" applyBorder="1"/>
    <xf numFmtId="0" fontId="4" fillId="13" borderId="0" xfId="0" applyFont="1" applyFill="1" applyBorder="1"/>
    <xf numFmtId="0" fontId="0" fillId="12" borderId="28" xfId="0" applyFill="1" applyBorder="1"/>
    <xf numFmtId="0" fontId="0" fillId="13" borderId="0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0" borderId="24" xfId="0" applyFont="1" applyFill="1" applyBorder="1"/>
    <xf numFmtId="0" fontId="0" fillId="15" borderId="33" xfId="0" applyFill="1" applyBorder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22" xfId="0" applyNumberFormat="1" applyFont="1" applyFill="1" applyBorder="1"/>
    <xf numFmtId="0" fontId="3" fillId="0" borderId="19" xfId="0" applyFont="1" applyFill="1" applyBorder="1"/>
    <xf numFmtId="0" fontId="4" fillId="0" borderId="19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/>
    <xf numFmtId="0" fontId="37" fillId="0" borderId="19" xfId="0" applyFont="1" applyFill="1" applyBorder="1"/>
    <xf numFmtId="3" fontId="6" fillId="0" borderId="20" xfId="0" applyNumberFormat="1" applyFont="1" applyFill="1" applyBorder="1"/>
    <xf numFmtId="3" fontId="6" fillId="0" borderId="21" xfId="0" applyNumberFormat="1" applyFont="1" applyFill="1" applyBorder="1"/>
    <xf numFmtId="0" fontId="28" fillId="0" borderId="0" xfId="0" applyFont="1" applyFill="1"/>
    <xf numFmtId="3" fontId="0" fillId="0" borderId="0" xfId="0" applyNumberFormat="1" applyFill="1" applyAlignment="1">
      <alignment vertical="center"/>
    </xf>
    <xf numFmtId="0" fontId="38" fillId="0" borderId="0" xfId="3"/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0" fillId="8" borderId="38" xfId="0" applyFill="1" applyBorder="1"/>
    <xf numFmtId="1" fontId="0" fillId="7" borderId="25" xfId="0" applyNumberFormat="1" applyFill="1" applyBorder="1"/>
    <xf numFmtId="0" fontId="0" fillId="11" borderId="38" xfId="0" applyFill="1" applyBorder="1"/>
    <xf numFmtId="0" fontId="0" fillId="12" borderId="39" xfId="0" applyFill="1" applyBorder="1"/>
    <xf numFmtId="0" fontId="0" fillId="14" borderId="40" xfId="0" applyFill="1" applyBorder="1"/>
    <xf numFmtId="0" fontId="0" fillId="8" borderId="42" xfId="0" applyFill="1" applyBorder="1"/>
    <xf numFmtId="1" fontId="0" fillId="16" borderId="34" xfId="0" applyNumberFormat="1" applyFill="1" applyBorder="1"/>
    <xf numFmtId="1" fontId="0" fillId="7" borderId="34" xfId="0" applyNumberFormat="1" applyFill="1" applyBorder="1"/>
    <xf numFmtId="0" fontId="0" fillId="0" borderId="0" xfId="0" applyBorder="1"/>
    <xf numFmtId="3" fontId="4" fillId="0" borderId="0" xfId="0" quotePrefix="1" applyNumberFormat="1" applyFont="1" applyFill="1" applyBorder="1"/>
    <xf numFmtId="1" fontId="0" fillId="7" borderId="32" xfId="0" applyNumberFormat="1" applyFill="1" applyBorder="1"/>
    <xf numFmtId="1" fontId="0" fillId="11" borderId="31" xfId="0" applyNumberFormat="1" applyFill="1" applyBorder="1"/>
    <xf numFmtId="1" fontId="0" fillId="8" borderId="19" xfId="0" applyNumberFormat="1" applyFill="1" applyBorder="1"/>
    <xf numFmtId="1" fontId="0" fillId="11" borderId="19" xfId="0" applyNumberFormat="1" applyFill="1" applyBorder="1"/>
    <xf numFmtId="1" fontId="0" fillId="7" borderId="43" xfId="0" applyNumberFormat="1" applyFill="1" applyBorder="1"/>
    <xf numFmtId="164" fontId="0" fillId="8" borderId="19" xfId="1" applyNumberFormat="1" applyFont="1" applyFill="1" applyBorder="1"/>
    <xf numFmtId="164" fontId="0" fillId="11" borderId="19" xfId="1" applyNumberFormat="1" applyFont="1" applyFill="1" applyBorder="1"/>
    <xf numFmtId="1" fontId="0" fillId="8" borderId="38" xfId="0" applyNumberFormat="1" applyFill="1" applyBorder="1"/>
    <xf numFmtId="164" fontId="0" fillId="7" borderId="32" xfId="1" applyNumberFormat="1" applyFont="1" applyFill="1" applyBorder="1"/>
    <xf numFmtId="1" fontId="0" fillId="8" borderId="0" xfId="0" applyNumberFormat="1" applyFill="1" applyBorder="1"/>
    <xf numFmtId="1" fontId="0" fillId="8" borderId="41" xfId="0" applyNumberFormat="1" applyFill="1" applyBorder="1"/>
    <xf numFmtId="164" fontId="0" fillId="8" borderId="38" xfId="1" applyNumberFormat="1" applyFont="1" applyFill="1" applyBorder="1"/>
    <xf numFmtId="0" fontId="0" fillId="7" borderId="0" xfId="0" applyFill="1" applyBorder="1"/>
    <xf numFmtId="164" fontId="0" fillId="7" borderId="0" xfId="1" applyNumberFormat="1" applyFont="1" applyFill="1" applyBorder="1"/>
    <xf numFmtId="164" fontId="0" fillId="8" borderId="0" xfId="1" applyNumberFormat="1" applyFont="1" applyFill="1" applyBorder="1"/>
    <xf numFmtId="164" fontId="0" fillId="11" borderId="38" xfId="1" applyNumberFormat="1" applyFont="1" applyFill="1" applyBorder="1"/>
    <xf numFmtId="164" fontId="0" fillId="7" borderId="45" xfId="1" applyNumberFormat="1" applyFont="1" applyFill="1" applyBorder="1"/>
    <xf numFmtId="164" fontId="0" fillId="8" borderId="41" xfId="1" applyNumberFormat="1" applyFont="1" applyFill="1" applyBorder="1"/>
    <xf numFmtId="164" fontId="0" fillId="8" borderId="42" xfId="1" applyNumberFormat="1" applyFont="1" applyFill="1" applyBorder="1"/>
    <xf numFmtId="3" fontId="4" fillId="0" borderId="44" xfId="0" applyNumberFormat="1" applyFont="1" applyFill="1" applyBorder="1"/>
    <xf numFmtId="3" fontId="4" fillId="0" borderId="20" xfId="0" applyNumberFormat="1" applyFont="1" applyFill="1" applyBorder="1"/>
    <xf numFmtId="0" fontId="24" fillId="4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left" vertical="center" wrapText="1" indent="1"/>
    </xf>
    <xf numFmtId="0" fontId="3" fillId="9" borderId="24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Title" xfId="2" builtinId="15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AC-4EE8-A29B-F1BE1CF5FC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AC-4EE8-A29B-F1BE1CF5FC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AC-4EE8-A29B-F1BE1CF5FC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AC-4EE8-A29B-F1BE1CF5FC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AC-4EE8-A29B-F1BE1CF5FC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AC-4EE8-A29B-F1BE1CF5FC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AC-4EE8-A29B-F1BE1CF5FC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FAC-4EE8-A29B-F1BE1CF5FC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DATA'!$B$14:$B$21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DATA'!$C$14:$C$21</c:f>
              <c:numCache>
                <c:formatCode>_(* #,##0_);_(* \(#,##0\);_(* "-"??_);_(@_)</c:formatCode>
                <c:ptCount val="8"/>
                <c:pt idx="0">
                  <c:v>1168188.0165854031</c:v>
                </c:pt>
                <c:pt idx="1">
                  <c:v>826924.87134921667</c:v>
                </c:pt>
                <c:pt idx="2">
                  <c:v>723125.39520006336</c:v>
                </c:pt>
                <c:pt idx="3">
                  <c:v>2660694.7260437883</c:v>
                </c:pt>
                <c:pt idx="4">
                  <c:v>137304.36887202627</c:v>
                </c:pt>
                <c:pt idx="5">
                  <c:v>366551.33796183963</c:v>
                </c:pt>
                <c:pt idx="6">
                  <c:v>658260.26550913393</c:v>
                </c:pt>
                <c:pt idx="7">
                  <c:v>182312.72863051371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AC-4EE8-A29B-F1BE1CF5FC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'FIND YOUR GHG INVENTORY DATA'!$C$35</c:f>
              <c:strCache>
                <c:ptCount val="1"/>
                <c:pt idx="0">
                  <c:v>MTCO2e*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E9-49AE-B3B2-8A4A619B2E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E9-49AE-B3B2-8A4A619B2E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E9-49AE-B3B2-8A4A619B2E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E9-49AE-B3B2-8A4A619B2E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E9-49AE-B3B2-8A4A619B2E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E9-49AE-B3B2-8A4A619B2E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E9-49AE-B3B2-8A4A619B2E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E9-49AE-B3B2-8A4A619B2E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DATA'!$B$36:$B$43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DATA'!$C$36:$C$43</c:f>
              <c:numCache>
                <c:formatCode>_(* #,##0_);_(* \(#,##0\);_(* "-"??_);_(@_)</c:formatCode>
                <c:ptCount val="8"/>
                <c:pt idx="0">
                  <c:v>114547.82593674929</c:v>
                </c:pt>
                <c:pt idx="1">
                  <c:v>66763.487634052857</c:v>
                </c:pt>
                <c:pt idx="2">
                  <c:v>266579.01583613502</c:v>
                </c:pt>
                <c:pt idx="3">
                  <c:v>348584.17238822678</c:v>
                </c:pt>
                <c:pt idx="4">
                  <c:v>11072.587758195714</c:v>
                </c:pt>
                <c:pt idx="5">
                  <c:v>42218.925145507026</c:v>
                </c:pt>
                <c:pt idx="6">
                  <c:v>11405.473274064369</c:v>
                </c:pt>
                <c:pt idx="7">
                  <c:v>7337.3376743063018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0E9-49AE-B3B2-8A4A619B2E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idhudsoncsc.org/tools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1</xdr:row>
      <xdr:rowOff>162833</xdr:rowOff>
    </xdr:from>
    <xdr:to>
      <xdr:col>2</xdr:col>
      <xdr:colOff>554718</xdr:colOff>
      <xdr:row>2</xdr:row>
      <xdr:rowOff>323850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286658"/>
          <a:ext cx="3373211" cy="8087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390222</xdr:colOff>
      <xdr:row>2</xdr:row>
      <xdr:rowOff>391584</xdr:rowOff>
    </xdr:from>
    <xdr:to>
      <xdr:col>9</xdr:col>
      <xdr:colOff>9525</xdr:colOff>
      <xdr:row>5</xdr:row>
      <xdr:rowOff>15346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0222" y="1163109"/>
          <a:ext cx="8791878" cy="1185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The 2010 regional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greenhouse gas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(GHG) emissions inventory calculated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emissions for the entire North Country region a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nd provided community-level data for each county for the 2010 baseline year. To find your county's GHG inventory data, enter the name of your county in Column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D, Row 6 (see below). A comparison table is provided in Row 30 to view emissions from two counties simultaneously.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For more information about these 2010 regional GHG emissions inventories that were funded by NYSERDA, contact climatechange@dec.ny.gov 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95249</xdr:colOff>
      <xdr:row>12</xdr:row>
      <xdr:rowOff>14287</xdr:rowOff>
    </xdr:from>
    <xdr:to>
      <xdr:col>7</xdr:col>
      <xdr:colOff>838199</xdr:colOff>
      <xdr:row>24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77257</xdr:colOff>
      <xdr:row>34</xdr:row>
      <xdr:rowOff>42333</xdr:rowOff>
    </xdr:from>
    <xdr:to>
      <xdr:col>7</xdr:col>
      <xdr:colOff>820207</xdr:colOff>
      <xdr:row>46</xdr:row>
      <xdr:rowOff>209021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6</xdr:col>
      <xdr:colOff>22528</xdr:colOff>
      <xdr:row>4</xdr:row>
      <xdr:rowOff>155726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3375328" cy="72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550953</xdr:colOff>
      <xdr:row>15</xdr:row>
      <xdr:rowOff>751939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845"/>
        <a:stretch/>
      </xdr:blipFill>
      <xdr:spPr>
        <a:xfrm>
          <a:off x="609600" y="1714500"/>
          <a:ext cx="4208553" cy="4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16564</xdr:rowOff>
    </xdr:from>
    <xdr:ext cx="8147038" cy="6791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617883" y="16564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8283</xdr:colOff>
      <xdr:row>0</xdr:row>
      <xdr:rowOff>0</xdr:rowOff>
    </xdr:from>
    <xdr:ext cx="8147038" cy="67917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617883" y="0"/>
          <a:ext cx="8147038" cy="67917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Regional </a:t>
          </a:r>
          <a:r>
            <a:rPr lang="en-US" sz="1200" b="1" baseline="0"/>
            <a:t>GHG Emissions Roll Up Report</a:t>
          </a:r>
        </a:p>
        <a:p>
          <a:r>
            <a:rPr lang="en-US" sz="1200" b="1" baseline="0"/>
            <a:t>Year: 2010 </a:t>
          </a:r>
        </a:p>
        <a:p>
          <a:r>
            <a:rPr lang="en-US" sz="1000" b="1" baseline="0"/>
            <a:t>(all emissions in Column D, when summed will equal the total County or Region protocol compliant GHG emissions estimate</a:t>
          </a:r>
          <a:r>
            <a:rPr lang="en-US" sz="1200" b="1" baseline="0"/>
            <a:t>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147038" cy="71853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609600" y="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bany%20Roll%20U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y Roll Up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2" displayName="Table2" ref="B51:M59" totalsRowShown="0" headerRowDxfId="13" dataDxfId="12">
  <autoFilter ref="B51:M59"/>
  <tableColumns count="12">
    <tableColumn id="1" name="Name of Local Government" dataDxfId="11"/>
    <tableColumn id="2" name="Residential" dataDxfId="10">
      <calculatedColumnFormula>'[1]Albany Roll Up'!D21</calculatedColumnFormula>
    </tableColumn>
    <tableColumn id="3" name="Commercial" dataDxfId="9"/>
    <tableColumn id="4" name="Industrial" dataDxfId="8"/>
    <tableColumn id="5" name="Transportation Energy" dataDxfId="7" dataCellStyle="Comma"/>
    <tableColumn id="6" name="Waste" dataDxfId="6" dataCellStyle="Comma"/>
    <tableColumn id="8" name="Industrial Processes" dataDxfId="5"/>
    <tableColumn id="9" name="Agriculture" dataDxfId="4"/>
    <tableColumn id="10" name="Energy Supply" dataDxfId="3"/>
    <tableColumn id="11" name="Total" dataDxfId="2">
      <calculatedColumnFormula>SUM(Table2[[#This Row],[Residential]:[Energy Supply]])</calculatedColumnFormula>
    </tableColumn>
    <tableColumn id="12" name="Population (2010 Census)" dataDxfId="1"/>
    <tableColumn id="13" name="Per Capita Emissions" dataDxfId="0">
      <calculatedColumnFormula>K52/L52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ec.ny.gov/docs/administration_pdf/capdistghginve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workbookViewId="0">
      <selection activeCell="K32" sqref="K32"/>
    </sheetView>
  </sheetViews>
  <sheetFormatPr defaultRowHeight="15" x14ac:dyDescent="0.25"/>
  <cols>
    <col min="1" max="1" width="8.140625" style="26" customWidth="1"/>
    <col min="2" max="2" width="39.28515625" style="5" customWidth="1"/>
    <col min="3" max="3" width="16.28515625" style="64" customWidth="1"/>
    <col min="4" max="4" width="14.140625" style="64" customWidth="1"/>
    <col min="5" max="7" width="11.42578125" style="64" customWidth="1"/>
    <col min="8" max="8" width="12.85546875" style="64" customWidth="1"/>
    <col min="9" max="9" width="12.5703125" style="64" customWidth="1"/>
    <col min="10" max="11" width="11.42578125" style="64" customWidth="1"/>
    <col min="12" max="12" width="12" style="64" customWidth="1"/>
    <col min="13" max="13" width="11.42578125" style="64" customWidth="1"/>
    <col min="14" max="14" width="18.5703125" style="5" customWidth="1"/>
    <col min="15" max="15" width="28.5703125" style="5" customWidth="1"/>
    <col min="16" max="16" width="14" style="5" customWidth="1"/>
    <col min="17" max="16384" width="9.140625" style="5"/>
  </cols>
  <sheetData>
    <row r="1" spans="1:29" ht="9.75" customHeight="1" x14ac:dyDescent="0.2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8" customFormat="1" ht="51" customHeight="1" x14ac:dyDescent="0.35">
      <c r="A2" s="6"/>
      <c r="B2" s="7"/>
      <c r="C2" s="2"/>
      <c r="D2" s="2"/>
      <c r="E2" s="2"/>
      <c r="F2" s="2"/>
      <c r="G2" s="2"/>
      <c r="H2" s="7"/>
      <c r="I2" s="145"/>
      <c r="J2" s="145"/>
      <c r="K2" s="145"/>
      <c r="L2" s="145"/>
      <c r="M2" s="145"/>
      <c r="N2" s="7"/>
      <c r="O2" s="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8" customFormat="1" ht="39" customHeight="1" x14ac:dyDescent="0.25">
      <c r="A3" s="6"/>
      <c r="B3" s="7"/>
      <c r="C3" s="2"/>
      <c r="D3" s="2"/>
      <c r="E3" s="2"/>
      <c r="F3" s="2"/>
      <c r="G3" s="7"/>
      <c r="H3" s="7"/>
      <c r="I3" s="146"/>
      <c r="J3" s="146"/>
      <c r="K3" s="146"/>
      <c r="L3" s="146"/>
      <c r="M3" s="146"/>
      <c r="N3" s="7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42.75" customHeight="1" x14ac:dyDescent="0.25">
      <c r="A4" s="6"/>
      <c r="B4" s="7"/>
      <c r="C4" s="2"/>
      <c r="D4" s="2"/>
      <c r="E4" s="2"/>
      <c r="F4" s="2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41.25" customHeight="1" x14ac:dyDescent="0.25">
      <c r="A5" s="6"/>
      <c r="B5" s="7"/>
      <c r="C5" s="2"/>
      <c r="D5" s="2"/>
      <c r="E5" s="2"/>
      <c r="F5" s="2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26.25" customHeight="1" thickBot="1" x14ac:dyDescent="0.4">
      <c r="A6" s="6"/>
      <c r="B6" s="7"/>
      <c r="C6" s="10" t="s">
        <v>0</v>
      </c>
      <c r="D6" s="147" t="s">
        <v>101</v>
      </c>
      <c r="E6" s="148"/>
      <c r="F6" s="148"/>
      <c r="G6" s="149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23.25" customHeight="1" thickTop="1" x14ac:dyDescent="0.25">
      <c r="A7" s="6"/>
      <c r="B7" s="7"/>
      <c r="C7" s="7"/>
      <c r="D7" s="11" t="s">
        <v>100</v>
      </c>
      <c r="E7" s="2"/>
      <c r="F7" s="2"/>
      <c r="G7" s="2"/>
      <c r="H7" s="7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7"/>
      <c r="W7" s="7"/>
      <c r="X7" s="7"/>
      <c r="Y7" s="7"/>
      <c r="Z7" s="7"/>
      <c r="AA7" s="7"/>
      <c r="AB7" s="7"/>
      <c r="AC7" s="7"/>
    </row>
    <row r="8" spans="1:29" s="16" customFormat="1" ht="9.75" customHeight="1" x14ac:dyDescent="0.25">
      <c r="A8" s="12"/>
      <c r="B8" s="13"/>
      <c r="C8" s="13"/>
      <c r="D8" s="14"/>
      <c r="E8" s="15"/>
      <c r="F8" s="15"/>
      <c r="G8" s="15"/>
      <c r="H8" s="13"/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3"/>
      <c r="V8" s="13"/>
      <c r="W8" s="13"/>
      <c r="X8" s="13"/>
      <c r="Y8" s="13"/>
      <c r="Z8" s="13"/>
      <c r="AA8" s="13"/>
      <c r="AB8" s="13"/>
      <c r="AC8" s="13"/>
    </row>
    <row r="9" spans="1:29" s="8" customFormat="1" ht="23.25" customHeight="1" x14ac:dyDescent="0.25">
      <c r="A9" s="17"/>
      <c r="C9" s="18"/>
      <c r="D9"/>
      <c r="E9"/>
      <c r="F9"/>
      <c r="J9" s="19"/>
      <c r="K9"/>
      <c r="L9"/>
      <c r="M9"/>
      <c r="N9"/>
      <c r="O9"/>
      <c r="P9"/>
      <c r="Q9"/>
      <c r="R9" s="20"/>
    </row>
    <row r="10" spans="1:29" s="8" customFormat="1" ht="23.25" customHeight="1" x14ac:dyDescent="0.25">
      <c r="A10" s="17"/>
      <c r="B10" s="20" t="s">
        <v>1</v>
      </c>
      <c r="C10" s="18"/>
      <c r="D10" s="21" t="s">
        <v>2</v>
      </c>
      <c r="E10" s="20" t="s">
        <v>3</v>
      </c>
      <c r="F10" s="20"/>
      <c r="G10" s="20"/>
      <c r="J10" s="22"/>
      <c r="K10"/>
      <c r="L10"/>
      <c r="M10"/>
      <c r="N10"/>
      <c r="O10"/>
      <c r="P10"/>
      <c r="Q10"/>
    </row>
    <row r="11" spans="1:29" s="8" customFormat="1" ht="15.75" customHeight="1" x14ac:dyDescent="0.25">
      <c r="A11" s="17"/>
      <c r="B11" s="23" t="str">
        <f>D6</f>
        <v>North Country Region</v>
      </c>
      <c r="C11" s="24"/>
      <c r="D11"/>
      <c r="E11" s="20" t="str">
        <f>D6</f>
        <v>North Country Region</v>
      </c>
      <c r="F11"/>
      <c r="J11" s="22"/>
      <c r="K11"/>
      <c r="L11"/>
      <c r="M11"/>
      <c r="N11"/>
      <c r="O11"/>
      <c r="P11"/>
      <c r="Q11"/>
    </row>
    <row r="12" spans="1:29" s="8" customFormat="1" ht="9" customHeight="1" thickBot="1" x14ac:dyDescent="0.3">
      <c r="A12" s="17"/>
      <c r="B12" s="150"/>
      <c r="C12" s="150"/>
      <c r="D12" s="25"/>
      <c r="E12" s="25"/>
      <c r="F12" s="25"/>
      <c r="G12" s="25"/>
      <c r="H12" s="25"/>
      <c r="I12" s="25"/>
      <c r="J12" s="22"/>
      <c r="K12"/>
      <c r="L12"/>
      <c r="M12"/>
      <c r="N12"/>
      <c r="O12"/>
      <c r="P12"/>
      <c r="Q12"/>
    </row>
    <row r="13" spans="1:29" customFormat="1" ht="20.25" customHeight="1" thickBot="1" x14ac:dyDescent="0.3">
      <c r="A13" s="26"/>
      <c r="B13" s="27" t="s">
        <v>4</v>
      </c>
      <c r="C13" s="28" t="s">
        <v>5</v>
      </c>
      <c r="J13" s="22"/>
    </row>
    <row r="14" spans="1:29" customFormat="1" ht="20.25" customHeight="1" thickBot="1" x14ac:dyDescent="0.35">
      <c r="A14" s="26"/>
      <c r="B14" s="29" t="s">
        <v>6</v>
      </c>
      <c r="C14" s="30">
        <f>VLOOKUP($D$6,Table2[],2,FALSE)</f>
        <v>1168188.0165854031</v>
      </c>
      <c r="J14" s="22"/>
    </row>
    <row r="15" spans="1:29" customFormat="1" ht="20.25" customHeight="1" thickBot="1" x14ac:dyDescent="0.35">
      <c r="A15" s="26"/>
      <c r="B15" s="29" t="s">
        <v>7</v>
      </c>
      <c r="C15" s="30">
        <f>VLOOKUP($D$6,Table2[],3,FALSE)</f>
        <v>826924.87134921667</v>
      </c>
      <c r="J15" s="22"/>
    </row>
    <row r="16" spans="1:29" customFormat="1" ht="20.25" customHeight="1" thickBot="1" x14ac:dyDescent="0.35">
      <c r="A16" s="26"/>
      <c r="B16" s="29" t="s">
        <v>8</v>
      </c>
      <c r="C16" s="30">
        <f>VLOOKUP($D$6,Table2[],4,FALSE)</f>
        <v>723125.39520006336</v>
      </c>
      <c r="J16" s="22"/>
    </row>
    <row r="17" spans="1:29" customFormat="1" ht="20.25" customHeight="1" thickBot="1" x14ac:dyDescent="0.35">
      <c r="A17" s="26"/>
      <c r="B17" s="29" t="s">
        <v>9</v>
      </c>
      <c r="C17" s="30">
        <f>VLOOKUP($D$6,Table2[],5,FALSE)</f>
        <v>2660694.7260437883</v>
      </c>
      <c r="J17" s="22"/>
    </row>
    <row r="18" spans="1:29" customFormat="1" ht="20.25" customHeight="1" thickBot="1" x14ac:dyDescent="0.35">
      <c r="A18" s="26"/>
      <c r="B18" s="29" t="s">
        <v>73</v>
      </c>
      <c r="C18" s="30">
        <f>VLOOKUP($D$6,Table2[],6,FALSE)</f>
        <v>137304.36887202627</v>
      </c>
      <c r="J18" s="22"/>
    </row>
    <row r="19" spans="1:29" customFormat="1" ht="20.25" customHeight="1" thickBot="1" x14ac:dyDescent="0.35">
      <c r="A19" s="26"/>
      <c r="B19" s="29" t="s">
        <v>10</v>
      </c>
      <c r="C19" s="30">
        <f>VLOOKUP($D$6,Table2[],7,FALSE)</f>
        <v>366551.33796183963</v>
      </c>
      <c r="J19" s="22"/>
    </row>
    <row r="20" spans="1:29" customFormat="1" ht="20.25" customHeight="1" thickBot="1" x14ac:dyDescent="0.35">
      <c r="A20" s="26"/>
      <c r="B20" s="29" t="s">
        <v>11</v>
      </c>
      <c r="C20" s="30">
        <f>VLOOKUP($D$6,Table2[],8,FALSE)</f>
        <v>658260.26550913393</v>
      </c>
      <c r="J20" s="22"/>
    </row>
    <row r="21" spans="1:29" customFormat="1" ht="20.25" customHeight="1" thickBot="1" x14ac:dyDescent="0.35">
      <c r="A21" s="26"/>
      <c r="B21" s="31" t="s">
        <v>12</v>
      </c>
      <c r="C21" s="30">
        <f>VLOOKUP($D$6,Table2[],9,FALSE)</f>
        <v>182312.72863051371</v>
      </c>
      <c r="J21" s="22"/>
    </row>
    <row r="22" spans="1:29" customFormat="1" ht="20.25" customHeight="1" thickTop="1" thickBot="1" x14ac:dyDescent="0.3">
      <c r="A22" s="26"/>
      <c r="B22" s="33" t="s">
        <v>13</v>
      </c>
      <c r="C22" s="32">
        <f>VLOOKUP($D$6,Table2[],10,FALSE)</f>
        <v>6723361.7101519844</v>
      </c>
      <c r="J22" s="22"/>
    </row>
    <row r="23" spans="1:29" customFormat="1" ht="20.25" customHeight="1" thickTop="1" thickBot="1" x14ac:dyDescent="0.35">
      <c r="A23" s="26"/>
      <c r="B23" s="35" t="s">
        <v>14</v>
      </c>
      <c r="C23" s="34">
        <f>VLOOKUP($D$6,Table2[],11,FALSE)</f>
        <v>433193</v>
      </c>
      <c r="J23" s="22"/>
    </row>
    <row r="24" spans="1:29" customFormat="1" ht="20.25" customHeight="1" thickBot="1" x14ac:dyDescent="0.35">
      <c r="A24" s="26"/>
      <c r="B24" s="37" t="s">
        <v>15</v>
      </c>
      <c r="C24" s="36">
        <f>VLOOKUP($D$6,Table2[],12,FALSE)</f>
        <v>15.520476346921544</v>
      </c>
      <c r="J24" s="22"/>
    </row>
    <row r="25" spans="1:29" customFormat="1" ht="20.25" customHeight="1" x14ac:dyDescent="0.3">
      <c r="B25" s="38" t="s">
        <v>16</v>
      </c>
      <c r="J25" s="22"/>
    </row>
    <row r="26" spans="1:29" customFormat="1" ht="20.25" customHeight="1" x14ac:dyDescent="0.25">
      <c r="B26" s="5"/>
      <c r="J26" s="22"/>
    </row>
    <row r="27" spans="1:29" customFormat="1" ht="20.25" customHeight="1" x14ac:dyDescent="0.25">
      <c r="J27" s="39"/>
    </row>
    <row r="28" spans="1:29" s="45" customFormat="1" ht="25.5" customHeight="1" x14ac:dyDescent="0.25">
      <c r="A28" s="40"/>
      <c r="B28" s="41"/>
      <c r="C28" s="42"/>
      <c r="D28" s="43" t="s">
        <v>17</v>
      </c>
      <c r="E28" s="43"/>
      <c r="F28" s="44"/>
      <c r="G28" s="44"/>
      <c r="H28" s="41"/>
      <c r="I28" s="41"/>
      <c r="J28" s="41"/>
      <c r="K28" s="44"/>
      <c r="L28" s="44"/>
      <c r="M28" s="44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s="8" customFormat="1" ht="26.25" customHeight="1" thickBot="1" x14ac:dyDescent="0.4">
      <c r="A29" s="6"/>
      <c r="B29" s="7"/>
      <c r="C29" s="46" t="s">
        <v>0</v>
      </c>
      <c r="D29" s="147" t="s">
        <v>102</v>
      </c>
      <c r="E29" s="148"/>
      <c r="F29" s="148"/>
      <c r="G29" s="149"/>
      <c r="H29" s="7"/>
      <c r="I29" s="7"/>
      <c r="J29" s="7"/>
      <c r="K29" s="2"/>
      <c r="L29" s="2"/>
      <c r="M29" s="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8" customFormat="1" ht="18" customHeight="1" thickTop="1" x14ac:dyDescent="0.25">
      <c r="A30" s="6"/>
      <c r="B30" s="7"/>
      <c r="C30" s="7"/>
      <c r="D30" s="11" t="s">
        <v>100</v>
      </c>
      <c r="E30" s="2"/>
      <c r="F30" s="2"/>
      <c r="G30" s="2"/>
      <c r="H30" s="7"/>
      <c r="I30" s="7"/>
      <c r="J30" s="7"/>
      <c r="K30" s="2"/>
      <c r="L30" s="2"/>
      <c r="M30" s="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51" customFormat="1" ht="9.75" customHeight="1" x14ac:dyDescent="0.25">
      <c r="A31" s="47"/>
      <c r="B31" s="48"/>
      <c r="C31" s="48"/>
      <c r="D31" s="49"/>
      <c r="E31" s="50"/>
      <c r="F31" s="50"/>
      <c r="G31" s="50"/>
      <c r="H31" s="48"/>
      <c r="I31" s="48"/>
      <c r="J31" s="48"/>
      <c r="K31" s="50"/>
      <c r="L31" s="50"/>
      <c r="M31" s="50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s="8" customFormat="1" ht="23.25" customHeight="1" x14ac:dyDescent="0.25">
      <c r="A32" s="6"/>
      <c r="B32" s="52" t="s">
        <v>18</v>
      </c>
      <c r="C32" s="53"/>
      <c r="D32" s="54" t="s">
        <v>19</v>
      </c>
      <c r="E32" s="52" t="s">
        <v>3</v>
      </c>
      <c r="F32" s="52"/>
      <c r="G32" s="52"/>
      <c r="H32" s="7"/>
      <c r="I32" s="7"/>
      <c r="J32" s="7"/>
      <c r="K32" s="2"/>
      <c r="L32" s="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8" customFormat="1" ht="15.75" customHeight="1" x14ac:dyDescent="0.25">
      <c r="A33" s="6"/>
      <c r="B33" s="55" t="str">
        <f>D29</f>
        <v>Essex County</v>
      </c>
      <c r="C33" s="56"/>
      <c r="D33" s="2"/>
      <c r="E33" s="52" t="str">
        <f>D29</f>
        <v>Essex County</v>
      </c>
      <c r="F33" s="2"/>
      <c r="G33" s="7"/>
      <c r="H33" s="7"/>
      <c r="I33" s="7"/>
      <c r="J33" s="7"/>
      <c r="K33" s="2"/>
      <c r="L33" s="2"/>
      <c r="M33" s="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customFormat="1" ht="9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customFormat="1" ht="20.25" customHeight="1" thickBot="1" x14ac:dyDescent="0.3">
      <c r="A35" s="1"/>
      <c r="B35" s="27" t="s">
        <v>4</v>
      </c>
      <c r="C35" s="28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customFormat="1" ht="20.25" customHeight="1" thickBot="1" x14ac:dyDescent="0.35">
      <c r="A36" s="1"/>
      <c r="B36" s="29" t="s">
        <v>6</v>
      </c>
      <c r="C36" s="57">
        <f>VLOOKUP($D$29,Table2[],2,FALSE)</f>
        <v>114547.82593674929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customFormat="1" ht="20.25" customHeight="1" thickBot="1" x14ac:dyDescent="0.35">
      <c r="A37" s="1"/>
      <c r="B37" s="29" t="s">
        <v>7</v>
      </c>
      <c r="C37" s="57">
        <f>VLOOKUP($D$29,Table2[],3,FALSE)</f>
        <v>66763.487634052857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customFormat="1" ht="20.25" customHeight="1" thickBot="1" x14ac:dyDescent="0.35">
      <c r="A38" s="1"/>
      <c r="B38" s="29" t="s">
        <v>8</v>
      </c>
      <c r="C38" s="57">
        <f>VLOOKUP($D$29,Table2[],4,FALSE)</f>
        <v>266579.01583613502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customFormat="1" ht="20.25" customHeight="1" thickBot="1" x14ac:dyDescent="0.35">
      <c r="A39" s="1"/>
      <c r="B39" s="29" t="s">
        <v>9</v>
      </c>
      <c r="C39" s="57">
        <f>VLOOKUP($D$29,Table2[],5,FALSE)</f>
        <v>348584.17238822678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customFormat="1" ht="20.25" customHeight="1" thickBot="1" x14ac:dyDescent="0.35">
      <c r="A40" s="1"/>
      <c r="B40" s="29" t="s">
        <v>73</v>
      </c>
      <c r="C40" s="57">
        <f>VLOOKUP($D$29,Table2[],6,FALSE)</f>
        <v>11072.587758195714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customFormat="1" ht="20.25" customHeight="1" thickBot="1" x14ac:dyDescent="0.35">
      <c r="A41" s="1"/>
      <c r="B41" s="29" t="s">
        <v>10</v>
      </c>
      <c r="C41" s="57">
        <f>VLOOKUP($D$29,Table2[],7,FALSE)</f>
        <v>42218.925145507026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customFormat="1" ht="20.25" customHeight="1" thickBot="1" x14ac:dyDescent="0.35">
      <c r="A42" s="1"/>
      <c r="B42" s="29" t="s">
        <v>11</v>
      </c>
      <c r="C42" s="57">
        <f>VLOOKUP($D$29,Table2[],8,FALSE)</f>
        <v>11405.473274064369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customFormat="1" ht="20.25" customHeight="1" thickBot="1" x14ac:dyDescent="0.35">
      <c r="A43" s="1"/>
      <c r="B43" s="31" t="s">
        <v>12</v>
      </c>
      <c r="C43" s="57">
        <f>VLOOKUP($D$29,Table2[],9,FALSE)</f>
        <v>7337.3376743063018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customFormat="1" ht="20.25" customHeight="1" thickTop="1" thickBot="1" x14ac:dyDescent="0.3">
      <c r="A44" s="1"/>
      <c r="B44" s="33" t="s">
        <v>13</v>
      </c>
      <c r="C44" s="58">
        <f>VLOOKUP($D$29,Table2[],10,FALSE)</f>
        <v>868508.82564723736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customFormat="1" ht="20.25" customHeight="1" thickTop="1" thickBot="1" x14ac:dyDescent="0.35">
      <c r="A45" s="1"/>
      <c r="B45" s="35" t="s">
        <v>14</v>
      </c>
      <c r="C45" s="59">
        <f>VLOOKUP($D$29,Table2[],11,FALSE)</f>
        <v>39370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customFormat="1" ht="20.25" customHeight="1" thickBot="1" x14ac:dyDescent="0.35">
      <c r="A46" s="1"/>
      <c r="B46" s="37" t="s">
        <v>15</v>
      </c>
      <c r="C46" s="57">
        <f>VLOOKUP($D$29,Table2[],12,FALSE)</f>
        <v>22.060168291776414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customFormat="1" ht="20.25" customHeight="1" x14ac:dyDescent="0.3">
      <c r="A47" s="2"/>
      <c r="B47" s="60" t="s">
        <v>16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14" ht="27" customHeight="1" thickBot="1" x14ac:dyDescent="0.3">
      <c r="A49" s="5"/>
      <c r="B49" s="61"/>
      <c r="C49" s="62"/>
      <c r="D49" s="62"/>
      <c r="E49" s="62"/>
      <c r="F49" s="63"/>
    </row>
    <row r="50" spans="1:14" s="8" customFormat="1" ht="45.75" customHeight="1" thickBot="1" x14ac:dyDescent="0.3">
      <c r="A50" s="65"/>
      <c r="B50" s="144" t="s">
        <v>114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09"/>
    </row>
    <row r="51" spans="1:14" s="68" customFormat="1" ht="54" customHeight="1" x14ac:dyDescent="0.3">
      <c r="A51" s="66"/>
      <c r="B51" s="67" t="s">
        <v>20</v>
      </c>
      <c r="C51" s="67" t="s">
        <v>6</v>
      </c>
      <c r="D51" s="67" t="s">
        <v>7</v>
      </c>
      <c r="E51" s="67" t="s">
        <v>8</v>
      </c>
      <c r="F51" s="67" t="s">
        <v>56</v>
      </c>
      <c r="G51" s="67" t="s">
        <v>73</v>
      </c>
      <c r="H51" s="67" t="s">
        <v>10</v>
      </c>
      <c r="I51" s="67" t="s">
        <v>11</v>
      </c>
      <c r="J51" s="67" t="s">
        <v>12</v>
      </c>
      <c r="K51" s="67" t="s">
        <v>21</v>
      </c>
      <c r="L51" s="67" t="s">
        <v>99</v>
      </c>
      <c r="M51" s="67" t="s">
        <v>15</v>
      </c>
    </row>
    <row r="52" spans="1:14" s="108" customFormat="1" x14ac:dyDescent="0.25">
      <c r="A52" s="105" t="s">
        <v>22</v>
      </c>
      <c r="B52" s="106" t="s">
        <v>101</v>
      </c>
      <c r="C52" s="106">
        <f>'North Country Roll Up'!D15</f>
        <v>1168188.0165854031</v>
      </c>
      <c r="D52" s="106">
        <f>'North Country Roll Up'!D21</f>
        <v>826924.87134921667</v>
      </c>
      <c r="E52" s="106">
        <f>'North Country Roll Up'!D29</f>
        <v>723125.39520006336</v>
      </c>
      <c r="F52" s="106">
        <f>'North Country Roll Up'!D53</f>
        <v>2660694.7260437883</v>
      </c>
      <c r="G52" s="106">
        <f>'North Country Roll Up'!D67</f>
        <v>137304.36887202627</v>
      </c>
      <c r="H52" s="106">
        <f>'North Country Roll Up'!D41</f>
        <v>366551.33796183963</v>
      </c>
      <c r="I52" s="106">
        <f>'North Country Roll Up'!D72</f>
        <v>658260.26550913393</v>
      </c>
      <c r="J52" s="107">
        <f>'North Country Roll Up'!D37</f>
        <v>182312.72863051371</v>
      </c>
      <c r="K52" s="107">
        <f>SUM(Table2[[#This Row],[Residential]:[Energy Supply]])</f>
        <v>6723361.7101519844</v>
      </c>
      <c r="L52" s="106">
        <f>SUM(L53:L59)</f>
        <v>433193</v>
      </c>
      <c r="M52" s="107">
        <f>K52/L52</f>
        <v>15.520476346921544</v>
      </c>
    </row>
    <row r="53" spans="1:14" s="104" customFormat="1" x14ac:dyDescent="0.25">
      <c r="A53" s="101" t="s">
        <v>22</v>
      </c>
      <c r="B53" s="102" t="s">
        <v>103</v>
      </c>
      <c r="C53" s="99">
        <f>'Clinton Roll Up'!D15</f>
        <v>222342.74185070727</v>
      </c>
      <c r="D53" s="99">
        <f>'Clinton Roll Up'!D21</f>
        <v>169145.65132380641</v>
      </c>
      <c r="E53" s="99">
        <f>'Clinton Roll Up'!D29</f>
        <v>102014.47494507482</v>
      </c>
      <c r="F53" s="103">
        <f>'Clinton Roll Up'!D53</f>
        <v>488211.539664738</v>
      </c>
      <c r="G53" s="103">
        <f>'Clinton Roll Up'!D67</f>
        <v>29679.539979627054</v>
      </c>
      <c r="H53" s="99">
        <f>'Clinton Roll Up'!D41</f>
        <v>18803.546973589055</v>
      </c>
      <c r="I53" s="99">
        <f>'Clinton Roll Up'!D72</f>
        <v>92028.034153470682</v>
      </c>
      <c r="J53" s="100">
        <f>'Clinton Roll Up'!D37</f>
        <v>57061.242769164288</v>
      </c>
      <c r="K53" s="69">
        <f>SUM(Table2[[#This Row],[Residential]:[Energy Supply]])</f>
        <v>1179286.7716601775</v>
      </c>
      <c r="L53" s="106">
        <v>82128</v>
      </c>
      <c r="M53" s="100">
        <f t="shared" ref="M53:M59" si="0">K53/L53</f>
        <v>14.359131741430176</v>
      </c>
    </row>
    <row r="54" spans="1:14" s="104" customFormat="1" x14ac:dyDescent="0.25">
      <c r="A54" s="101" t="s">
        <v>22</v>
      </c>
      <c r="B54" s="102" t="s">
        <v>102</v>
      </c>
      <c r="C54" s="99">
        <f>'Essex Roll Up'!D15</f>
        <v>114547.82593674929</v>
      </c>
      <c r="D54" s="99">
        <f>'Essex Roll Up'!D21</f>
        <v>66763.487634052857</v>
      </c>
      <c r="E54" s="99">
        <f>'Essex Roll Up'!D29</f>
        <v>266579.01583613502</v>
      </c>
      <c r="F54" s="99">
        <f>'Essex Roll Up'!D53</f>
        <v>348584.17238822678</v>
      </c>
      <c r="G54" s="99">
        <f>'Essex Roll Up'!D67</f>
        <v>11072.587758195714</v>
      </c>
      <c r="H54" s="99">
        <f>'Essex Roll Up'!D41</f>
        <v>42218.925145507026</v>
      </c>
      <c r="I54" s="99">
        <f>'Essex Roll Up'!D72</f>
        <v>11405.473274064369</v>
      </c>
      <c r="J54" s="99">
        <f>'Essex Roll Up'!D37</f>
        <v>7337.3376743063018</v>
      </c>
      <c r="K54" s="69">
        <f>SUM(Table2[[#This Row],[Residential]:[Energy Supply]])</f>
        <v>868508.82564723736</v>
      </c>
      <c r="L54" s="106">
        <v>39370</v>
      </c>
      <c r="M54" s="100">
        <f t="shared" ref="M54" si="1">K54/L54</f>
        <v>22.060168291776414</v>
      </c>
    </row>
    <row r="55" spans="1:14" s="104" customFormat="1" x14ac:dyDescent="0.25">
      <c r="A55" s="101" t="s">
        <v>22</v>
      </c>
      <c r="B55" s="102" t="s">
        <v>104</v>
      </c>
      <c r="C55" s="99">
        <f>'Franklin Roll Up'!D15</f>
        <v>136197.69996584411</v>
      </c>
      <c r="D55" s="99">
        <f>'Franklin Roll Up'!D21</f>
        <v>76967.633326753858</v>
      </c>
      <c r="E55" s="99">
        <f>'Franklin Roll Up'!D29</f>
        <v>20741.249126329771</v>
      </c>
      <c r="F55" s="99">
        <f>'Franklin Roll Up'!D53</f>
        <v>257056.13974474021</v>
      </c>
      <c r="G55" s="99">
        <f>'Franklin Roll Up'!D67</f>
        <v>14489.759457459804</v>
      </c>
      <c r="H55" s="99">
        <f>'Franklin Roll Up'!D41</f>
        <v>11813.805526619686</v>
      </c>
      <c r="I55" s="99">
        <f>'Franklin Roll Up'!D72</f>
        <v>80758.480645342337</v>
      </c>
      <c r="J55" s="99">
        <f>'Franklin Roll Up'!D37</f>
        <v>6783.9184478290608</v>
      </c>
      <c r="K55" s="69">
        <f>SUM(Table2[[#This Row],[Residential]:[Energy Supply]])</f>
        <v>604808.68624091882</v>
      </c>
      <c r="L55" s="106">
        <v>51599</v>
      </c>
      <c r="M55" s="100">
        <f t="shared" si="0"/>
        <v>11.721325728035792</v>
      </c>
    </row>
    <row r="56" spans="1:14" s="104" customFormat="1" x14ac:dyDescent="0.25">
      <c r="A56" s="101" t="s">
        <v>22</v>
      </c>
      <c r="B56" s="102" t="s">
        <v>105</v>
      </c>
      <c r="C56" s="99">
        <f>'Hamilton Roll Up'!D15</f>
        <v>20502.313748728633</v>
      </c>
      <c r="D56" s="99">
        <f>'Hamilton Roll Up'!D21</f>
        <v>9964.4188743315863</v>
      </c>
      <c r="E56" s="99">
        <f>'Hamilton Roll Up'!D29</f>
        <v>564.63960170220821</v>
      </c>
      <c r="F56" s="99">
        <f>'Hamilton Roll Up'!D53</f>
        <v>143280.15341002145</v>
      </c>
      <c r="G56" s="99">
        <f>'Hamilton Roll Up'!D67</f>
        <v>2526.4839445853795</v>
      </c>
      <c r="H56" s="99">
        <f>'Hamilton Roll Up'!D41</f>
        <v>1107.2223013378709</v>
      </c>
      <c r="I56" s="99">
        <f>'Hamilton Roll Up'!D72</f>
        <v>27.153143275549088</v>
      </c>
      <c r="J56" s="99">
        <f>'Hamilton Roll Up'!D37</f>
        <v>933.42737181636141</v>
      </c>
      <c r="K56" s="69">
        <f>SUM(Table2[[#This Row],[Residential]:[Energy Supply]])</f>
        <v>178905.81239579903</v>
      </c>
      <c r="L56" s="106">
        <v>4836</v>
      </c>
      <c r="M56" s="100">
        <f t="shared" si="0"/>
        <v>36.994584862654889</v>
      </c>
    </row>
    <row r="57" spans="1:14" s="104" customFormat="1" x14ac:dyDescent="0.25">
      <c r="A57" s="101" t="s">
        <v>22</v>
      </c>
      <c r="B57" s="102" t="s">
        <v>106</v>
      </c>
      <c r="C57" s="99">
        <f>'Jefferson Roll Up'!D15</f>
        <v>274326.52912148804</v>
      </c>
      <c r="D57" s="99">
        <f>'Jefferson Roll Up'!D21</f>
        <v>169951.33273616456</v>
      </c>
      <c r="E57" s="99">
        <f>'Jefferson Roll Up'!D29</f>
        <v>87679.452215994374</v>
      </c>
      <c r="F57" s="99">
        <f>'Jefferson Roll Up'!D53</f>
        <v>730507.02152110706</v>
      </c>
      <c r="G57" s="122">
        <f>'Jefferson Roll Up'!D67</f>
        <v>42100.113591338479</v>
      </c>
      <c r="H57" s="99">
        <f>'Jefferson Roll Up'!D41</f>
        <v>26611.112667948593</v>
      </c>
      <c r="I57" s="99">
        <f>'Jefferson Roll Up'!D72</f>
        <v>162624.24475754105</v>
      </c>
      <c r="J57" s="99">
        <f>'Jefferson Roll Up'!D37</f>
        <v>43404.971111461193</v>
      </c>
      <c r="K57" s="69">
        <f>SUM(Table2[[#This Row],[Residential]:[Energy Supply]])</f>
        <v>1537204.7777230437</v>
      </c>
      <c r="L57" s="106">
        <v>116229</v>
      </c>
      <c r="M57" s="100">
        <f t="shared" si="0"/>
        <v>13.225656055915852</v>
      </c>
    </row>
    <row r="58" spans="1:14" s="104" customFormat="1" x14ac:dyDescent="0.25">
      <c r="A58" s="101"/>
      <c r="B58" s="102" t="s">
        <v>107</v>
      </c>
      <c r="C58" s="99">
        <f>'Lewis Roll Up'!D15</f>
        <v>75952.621436905305</v>
      </c>
      <c r="D58" s="99">
        <f>'Lewis Roll Up'!D21</f>
        <v>146545.22144488123</v>
      </c>
      <c r="E58" s="99">
        <f>'Lewis Roll Up'!D29</f>
        <v>64775.324089363537</v>
      </c>
      <c r="F58" s="99">
        <f>'Lewis Roll Up'!D53</f>
        <v>158805.06299415074</v>
      </c>
      <c r="G58" s="99">
        <f>'Lewis Roll Up'!D67</f>
        <v>5746.6011940605822</v>
      </c>
      <c r="H58" s="99">
        <f>'Lewis Roll Up'!D41</f>
        <v>6201.6812399377404</v>
      </c>
      <c r="I58" s="99">
        <f>'Lewis Roll Up'!D72</f>
        <v>134961.30761372671</v>
      </c>
      <c r="J58" s="99">
        <f>'Lewis Roll Up'!D37</f>
        <v>13960.171905574989</v>
      </c>
      <c r="K58" s="142">
        <f>SUM(Table2[[#This Row],[Residential]:[Energy Supply]])</f>
        <v>606947.99191860075</v>
      </c>
      <c r="L58" s="143">
        <v>27087</v>
      </c>
      <c r="M58" s="100">
        <f>K58/L58</f>
        <v>22.407353782943876</v>
      </c>
    </row>
    <row r="59" spans="1:14" s="104" customFormat="1" x14ac:dyDescent="0.25">
      <c r="A59" s="101" t="s">
        <v>22</v>
      </c>
      <c r="B59" s="102" t="s">
        <v>108</v>
      </c>
      <c r="C59" s="99">
        <f>'St. Lawrence Roll Up'!D15</f>
        <v>324318.28452498053</v>
      </c>
      <c r="D59" s="99">
        <f>'St. Lawrence Roll Up'!D21</f>
        <v>187587.12600922617</v>
      </c>
      <c r="E59" s="99">
        <f>'St. Lawrence Roll Up'!D29</f>
        <v>180771.23938546356</v>
      </c>
      <c r="F59" s="99">
        <f>'St. Lawrence Roll Up'!D53</f>
        <v>534250.63632080413</v>
      </c>
      <c r="G59" s="99">
        <f>'St. Lawrence Roll Up'!D67</f>
        <v>31689.62532119867</v>
      </c>
      <c r="H59" s="99">
        <f>'St. Lawrence Roll Up'!D41</f>
        <v>259795.04410689964</v>
      </c>
      <c r="I59" s="99">
        <f>'St. Lawrence Roll Up'!D72</f>
        <v>176455.57192171316</v>
      </c>
      <c r="J59" s="99">
        <f>'St. Lawrence Roll Up'!D37</f>
        <v>52831.659350361493</v>
      </c>
      <c r="K59" s="69">
        <f>SUM(Table2[[#This Row],[Residential]:[Energy Supply]])</f>
        <v>1747699.1869406474</v>
      </c>
      <c r="L59" s="106">
        <v>111944</v>
      </c>
      <c r="M59" s="100">
        <f t="shared" si="0"/>
        <v>15.612263157834699</v>
      </c>
    </row>
  </sheetData>
  <mergeCells count="6">
    <mergeCell ref="B50:M50"/>
    <mergeCell ref="I2:M2"/>
    <mergeCell ref="I3:M3"/>
    <mergeCell ref="D6:G6"/>
    <mergeCell ref="B12:C12"/>
    <mergeCell ref="D29:G29"/>
  </mergeCells>
  <dataValidations count="1">
    <dataValidation allowBlank="1" showInputMessage="1" showErrorMessage="1" prompt="What is the name of your local government? " sqref="D6:G6 D29:G29"/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topLeftCell="B1" workbookViewId="0">
      <selection activeCell="G21" sqref="G21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108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324318.28452498053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78430.119138790105</v>
      </c>
      <c r="E16" s="125"/>
      <c r="F16" s="88">
        <v>78048.678793107465</v>
      </c>
      <c r="G16" s="88">
        <v>52.470305951166438</v>
      </c>
      <c r="H16" s="88">
        <v>328.97003973147218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117424.26766600429</v>
      </c>
      <c r="E17" s="125"/>
      <c r="F17" s="88">
        <v>117309.21524818261</v>
      </c>
      <c r="G17" s="88">
        <v>46.463476427986322</v>
      </c>
      <c r="H17" s="88">
        <v>68.5889413936941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24170.86712345979</v>
      </c>
      <c r="E18" s="125"/>
      <c r="F18" s="88">
        <v>24075.680643937078</v>
      </c>
      <c r="G18" s="88">
        <v>24.083326144300354</v>
      </c>
      <c r="H18" s="88">
        <v>71.103153378410553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99390.115720922273</v>
      </c>
      <c r="E19" s="125"/>
      <c r="F19" s="88">
        <v>99056.623303364962</v>
      </c>
      <c r="G19" s="88">
        <v>84.377599622931214</v>
      </c>
      <c r="H19" s="88">
        <v>249.11481793436835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4902.9148758040556</v>
      </c>
      <c r="E20" s="125"/>
      <c r="F20" s="88">
        <v>0</v>
      </c>
      <c r="G20" s="88">
        <v>1669.0774045290405</v>
      </c>
      <c r="H20" s="88">
        <v>3233.8374712750156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187587.12600922617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25968.246529076179</v>
      </c>
      <c r="E22" s="125"/>
      <c r="F22" s="88">
        <v>25841.951464863741</v>
      </c>
      <c r="G22" s="88">
        <v>17.372941101679967</v>
      </c>
      <c r="H22" s="88">
        <v>108.92212311075984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76042.347127580011</v>
      </c>
      <c r="E23" s="125"/>
      <c r="F23" s="88">
        <v>75967.840757919286</v>
      </c>
      <c r="G23" s="88">
        <v>30.089110824524802</v>
      </c>
      <c r="H23" s="88">
        <v>44.417258836203274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7586.7519804479762</v>
      </c>
      <c r="E24" s="125"/>
      <c r="F24" s="88">
        <v>7556.8748474373078</v>
      </c>
      <c r="G24" s="88">
        <v>7.5592746171570404</v>
      </c>
      <c r="H24" s="88">
        <v>22.317858393511258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76630.850428287114</v>
      </c>
      <c r="E25" s="125"/>
      <c r="F25" s="88">
        <v>76373.72418003362</v>
      </c>
      <c r="G25" s="88">
        <v>65.056038714739302</v>
      </c>
      <c r="H25" s="88">
        <v>192.07020953875414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21.856653883463157</v>
      </c>
      <c r="E27" s="125"/>
      <c r="F27" s="88">
        <v>21.702034332699995</v>
      </c>
      <c r="G27" s="88">
        <v>4.9129458358033097E-2</v>
      </c>
      <c r="H27" s="88">
        <v>0.10549009240512736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1337.073289951385</v>
      </c>
      <c r="E28" s="125"/>
      <c r="F28" s="88">
        <v>0</v>
      </c>
      <c r="G28" s="88">
        <v>455.17388594089709</v>
      </c>
      <c r="H28" s="88">
        <v>881.89940401048807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180771.23938546356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58733.323023081546</v>
      </c>
      <c r="E30" s="125"/>
      <c r="F30" s="88">
        <v>58447.676905454595</v>
      </c>
      <c r="G30" s="88">
        <v>39.293009654827827</v>
      </c>
      <c r="H30" s="88">
        <v>246.35310797211912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95779.62219200001</v>
      </c>
      <c r="E31" s="125"/>
      <c r="F31" s="88">
        <v>95685.777220000004</v>
      </c>
      <c r="G31" s="88">
        <v>37.898930999999997</v>
      </c>
      <c r="H31" s="88">
        <v>55.946041000000008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75.441554892000013</v>
      </c>
      <c r="E32" s="125"/>
      <c r="F32" s="88">
        <v>75.14446104000001</v>
      </c>
      <c r="G32" s="88">
        <v>7.5168324000000009E-2</v>
      </c>
      <c r="H32" s="88">
        <v>0.22192552799999998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19.053902839999996</v>
      </c>
      <c r="E33" s="125"/>
      <c r="F33" s="88">
        <v>18.989969599999998</v>
      </c>
      <c r="G33" s="88">
        <v>1.617588E-2</v>
      </c>
      <c r="H33" s="88">
        <v>4.7757359999999992E-2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26163.798712649997</v>
      </c>
      <c r="E34" s="125"/>
      <c r="F34" s="88">
        <v>26077.337234999995</v>
      </c>
      <c r="G34" s="88">
        <v>21.875795549999999</v>
      </c>
      <c r="H34" s="88">
        <v>64.585682099999985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0</v>
      </c>
      <c r="E36" s="125"/>
      <c r="F36" s="128"/>
      <c r="G36" s="88">
        <v>0</v>
      </c>
      <c r="H36" s="88">
        <v>0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52831.659350361493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9494.2642818131626</v>
      </c>
      <c r="E38" s="125"/>
      <c r="F38" s="88">
        <v>9448.0894769113802</v>
      </c>
      <c r="G38" s="88">
        <v>6.3517301403866409</v>
      </c>
      <c r="H38" s="88">
        <v>39.823074761395247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41153.704078898481</v>
      </c>
      <c r="E39" s="125"/>
      <c r="F39" s="128"/>
      <c r="G39" s="88">
        <v>41153.704078898481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2183.6909896498455</v>
      </c>
      <c r="E40" s="125"/>
      <c r="F40" s="128"/>
      <c r="G40" s="128"/>
      <c r="H40" s="128"/>
      <c r="I40" s="128"/>
      <c r="J40" s="128"/>
      <c r="K40" s="131">
        <v>2183.6909896498455</v>
      </c>
    </row>
    <row r="41" spans="2:11" ht="16.5" thickTop="1" thickBot="1" x14ac:dyDescent="0.3">
      <c r="B41" s="86"/>
      <c r="C41" s="84" t="s">
        <v>10</v>
      </c>
      <c r="D41" s="98">
        <f>SUM(D42:D52)</f>
        <v>259795.04410689964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234165</v>
      </c>
      <c r="E45" s="85"/>
      <c r="F45" s="88">
        <v>211169</v>
      </c>
      <c r="G45" s="128">
        <v>0</v>
      </c>
      <c r="H45" s="128">
        <v>0</v>
      </c>
      <c r="I45" s="88">
        <v>22996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0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25630.044106899633</v>
      </c>
      <c r="E52" s="125"/>
      <c r="F52" s="128"/>
      <c r="G52" s="128"/>
      <c r="H52" s="128"/>
      <c r="I52" s="128"/>
      <c r="J52" s="88">
        <v>25630.044106899633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534250.63632080413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309498.25482767419</v>
      </c>
      <c r="E54" s="125"/>
      <c r="F54" s="88">
        <v>308404.65245709859</v>
      </c>
      <c r="G54" s="88">
        <v>816.90779488778605</v>
      </c>
      <c r="H54" s="88">
        <v>276.69457568779859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71000.71725909978</v>
      </c>
      <c r="E55" s="125"/>
      <c r="F55" s="88">
        <v>70762.482293024019</v>
      </c>
      <c r="G55" s="88">
        <v>177.95864935779434</v>
      </c>
      <c r="H55" s="88">
        <v>60.276316717962601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30488.679086315482</v>
      </c>
      <c r="E59" s="125"/>
      <c r="F59" s="88">
        <v>30386.377733481022</v>
      </c>
      <c r="G59" s="88">
        <v>76.417878020923084</v>
      </c>
      <c r="H59" s="88">
        <v>25.883474813538463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11398.658158860035</v>
      </c>
      <c r="E63" s="125"/>
      <c r="F63" s="88">
        <v>11360.4112362286</v>
      </c>
      <c r="G63" s="88">
        <v>28.569990399385063</v>
      </c>
      <c r="H63" s="88">
        <v>9.676932232049781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11398.077579741528</v>
      </c>
      <c r="E64" s="125"/>
      <c r="F64" s="88">
        <v>11360.4112362286</v>
      </c>
      <c r="G64" s="88">
        <v>28.136304792789879</v>
      </c>
      <c r="H64" s="88">
        <v>9.5300387201385064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100466.24940911311</v>
      </c>
      <c r="E66" s="125"/>
      <c r="F66" s="88">
        <v>100118.31005075223</v>
      </c>
      <c r="G66" s="88">
        <v>259.86483283058874</v>
      </c>
      <c r="H66" s="88">
        <v>88.074525530284106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31689.62532119867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21224.546136967154</v>
      </c>
      <c r="E68" s="125"/>
      <c r="F68" s="88">
        <v>29.2488795713953</v>
      </c>
      <c r="G68" s="88">
        <v>21195.242767295596</v>
      </c>
      <c r="H68" s="88">
        <v>5.4490100163056138E-2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10465.079184231514</v>
      </c>
      <c r="E71" s="125">
        <v>0</v>
      </c>
      <c r="F71" s="128"/>
      <c r="G71" s="88">
        <v>7848.8093881736349</v>
      </c>
      <c r="H71" s="88">
        <v>2616.2697960578785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176455.57192171316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139790.33418000003</v>
      </c>
      <c r="E73" s="125"/>
      <c r="F73" s="128"/>
      <c r="G73" s="88">
        <v>139790.33418000003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27659.620806741576</v>
      </c>
      <c r="E74" s="125"/>
      <c r="F74" s="128"/>
      <c r="G74" s="88">
        <v>22913.553497977577</v>
      </c>
      <c r="H74" s="88">
        <v>4746.0673087639998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9005.6169349715274</v>
      </c>
      <c r="E76" s="125"/>
      <c r="F76" s="128"/>
      <c r="G76" s="128"/>
      <c r="H76" s="88">
        <v>9005.6169349715274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1747699.1869406472</v>
      </c>
      <c r="E79" s="85"/>
      <c r="F79" s="120">
        <f t="shared" ref="F79:K79" si="5">SUM(F15:F77)</f>
        <v>1437596.2004275694</v>
      </c>
      <c r="G79" s="120">
        <f t="shared" si="5"/>
        <v>236846.78266651661</v>
      </c>
      <c r="H79" s="120">
        <f t="shared" si="5"/>
        <v>22446.46875001194</v>
      </c>
      <c r="I79" s="120">
        <f t="shared" si="5"/>
        <v>22996</v>
      </c>
      <c r="J79" s="120">
        <f t="shared" si="5"/>
        <v>25630.044106899633</v>
      </c>
      <c r="K79" s="127">
        <f t="shared" si="5"/>
        <v>2183.6909896498455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9"/>
  <sheetViews>
    <sheetView topLeftCell="C1" workbookViewId="0">
      <selection activeCell="O10" sqref="O10"/>
    </sheetView>
  </sheetViews>
  <sheetFormatPr defaultRowHeight="15" x14ac:dyDescent="0.25"/>
  <cols>
    <col min="11" max="11" width="58.42578125" customWidth="1"/>
    <col min="12" max="12" width="43.85546875" customWidth="1"/>
    <col min="14" max="14" width="14.85546875" customWidth="1"/>
    <col min="15" max="15" width="36.5703125" bestFit="1" customWidth="1"/>
  </cols>
  <sheetData>
    <row r="8" spans="2:12" ht="15.75" thickBot="1" x14ac:dyDescent="0.3">
      <c r="B8" t="s">
        <v>76</v>
      </c>
      <c r="D8" s="110" t="s">
        <v>75</v>
      </c>
    </row>
    <row r="9" spans="2:12" ht="24.75" thickTop="1" thickBot="1" x14ac:dyDescent="0.3">
      <c r="K9" s="70" t="s">
        <v>23</v>
      </c>
      <c r="L9" s="70" t="s">
        <v>24</v>
      </c>
    </row>
    <row r="10" spans="2:12" ht="16.5" thickTop="1" thickBot="1" x14ac:dyDescent="0.3">
      <c r="K10" s="151" t="s">
        <v>25</v>
      </c>
      <c r="L10" s="153" t="s">
        <v>26</v>
      </c>
    </row>
    <row r="11" spans="2:12" ht="16.5" thickTop="1" thickBot="1" x14ac:dyDescent="0.3">
      <c r="K11" s="152"/>
      <c r="L11" s="153"/>
    </row>
    <row r="12" spans="2:12" ht="55.5" customHeight="1" thickTop="1" thickBot="1" x14ac:dyDescent="0.3">
      <c r="K12" s="152"/>
      <c r="L12" s="153"/>
    </row>
    <row r="13" spans="2:12" ht="12" customHeight="1" thickTop="1" thickBot="1" x14ac:dyDescent="0.3">
      <c r="K13" s="152"/>
      <c r="L13" s="153"/>
    </row>
    <row r="14" spans="2:12" ht="81.75" customHeight="1" thickTop="1" thickBot="1" x14ac:dyDescent="0.3">
      <c r="K14" s="71" t="s">
        <v>27</v>
      </c>
      <c r="L14" s="72" t="s">
        <v>28</v>
      </c>
    </row>
    <row r="15" spans="2:12" ht="96" customHeight="1" thickTop="1" thickBot="1" x14ac:dyDescent="0.3">
      <c r="K15" s="73" t="s">
        <v>29</v>
      </c>
      <c r="L15" s="72" t="s">
        <v>30</v>
      </c>
    </row>
    <row r="16" spans="2:12" ht="141" customHeight="1" thickTop="1" thickBot="1" x14ac:dyDescent="0.3">
      <c r="K16" s="73" t="s">
        <v>31</v>
      </c>
      <c r="L16" s="72" t="s">
        <v>32</v>
      </c>
    </row>
    <row r="17" spans="11:12" ht="89.25" customHeight="1" thickTop="1" thickBot="1" x14ac:dyDescent="0.3">
      <c r="K17" s="73" t="s">
        <v>11</v>
      </c>
      <c r="L17" s="72" t="s">
        <v>33</v>
      </c>
    </row>
    <row r="18" spans="11:12" ht="141" customHeight="1" thickTop="1" thickBot="1" x14ac:dyDescent="0.3">
      <c r="K18" s="73" t="s">
        <v>12</v>
      </c>
      <c r="L18" s="72" t="s">
        <v>34</v>
      </c>
    </row>
    <row r="19" spans="11:12" ht="15.75" thickTop="1" x14ac:dyDescent="0.25"/>
  </sheetData>
  <mergeCells count="2">
    <mergeCell ref="K10:K13"/>
    <mergeCell ref="L10:L13"/>
  </mergeCells>
  <hyperlinks>
    <hyperlink ref="D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workbookViewId="0">
      <selection activeCell="F19" sqref="F19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113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1168188.0165854031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325724.33546588389</v>
      </c>
      <c r="E16" s="125"/>
      <c r="F16" s="114">
        <v>324140.19401000399</v>
      </c>
      <c r="G16" s="114">
        <v>217.91189055050759</v>
      </c>
      <c r="H16" s="114">
        <v>1366.2295653293611</v>
      </c>
      <c r="I16" s="125"/>
      <c r="J16" s="125"/>
      <c r="K16" s="130"/>
    </row>
    <row r="17" spans="2:14" ht="16.5" thickTop="1" thickBot="1" x14ac:dyDescent="0.3">
      <c r="B17" s="86"/>
      <c r="C17" s="87" t="s">
        <v>42</v>
      </c>
      <c r="D17" s="123">
        <f>SUM(F17:H17)</f>
        <v>290409.79103977146</v>
      </c>
      <c r="E17" s="125"/>
      <c r="F17" s="114">
        <v>290125.24722883408</v>
      </c>
      <c r="G17" s="114">
        <v>114.91192364778414</v>
      </c>
      <c r="H17" s="114">
        <v>169.63188728958613</v>
      </c>
      <c r="I17" s="125"/>
      <c r="J17" s="125"/>
      <c r="K17" s="130"/>
    </row>
    <row r="18" spans="2:14" ht="16.5" thickTop="1" thickBot="1" x14ac:dyDescent="0.3">
      <c r="B18" s="86"/>
      <c r="C18" s="87" t="s">
        <v>43</v>
      </c>
      <c r="D18" s="123">
        <f>SUM(F18:H18)</f>
        <v>103286.43876470852</v>
      </c>
      <c r="E18" s="125"/>
      <c r="F18" s="123">
        <v>102879.68991129613</v>
      </c>
      <c r="G18" s="123">
        <v>102.91236050193169</v>
      </c>
      <c r="H18" s="123">
        <v>303.83649291046487</v>
      </c>
      <c r="I18" s="125"/>
      <c r="J18" s="125"/>
      <c r="K18" s="130"/>
    </row>
    <row r="19" spans="2:14" ht="16.5" thickTop="1" thickBot="1" x14ac:dyDescent="0.3">
      <c r="B19" s="86"/>
      <c r="C19" s="87" t="s">
        <v>69</v>
      </c>
      <c r="D19" s="123">
        <f>SUM(F19:H19)</f>
        <v>432290.15541212569</v>
      </c>
      <c r="E19" s="125"/>
      <c r="F19" s="123">
        <v>430839.65414276998</v>
      </c>
      <c r="G19" s="123">
        <v>366.99429706590735</v>
      </c>
      <c r="H19" s="123">
        <v>1083.5069722898218</v>
      </c>
      <c r="I19" s="125"/>
      <c r="J19" s="125"/>
      <c r="K19" s="130"/>
    </row>
    <row r="20" spans="2:14" ht="16.5" thickTop="1" thickBot="1" x14ac:dyDescent="0.3">
      <c r="B20" s="86"/>
      <c r="C20" s="87" t="s">
        <v>44</v>
      </c>
      <c r="D20" s="123">
        <f>SUM(F20:H20)</f>
        <v>16477.295902913622</v>
      </c>
      <c r="E20" s="125"/>
      <c r="F20" s="123">
        <v>0</v>
      </c>
      <c r="G20" s="123">
        <v>5609.2922222684674</v>
      </c>
      <c r="H20" s="123">
        <v>10868.003680645155</v>
      </c>
      <c r="I20" s="125"/>
      <c r="J20" s="125"/>
      <c r="K20" s="130"/>
    </row>
    <row r="21" spans="2:14" ht="16.5" thickTop="1" thickBot="1" x14ac:dyDescent="0.3">
      <c r="B21" s="86"/>
      <c r="C21" s="84" t="s">
        <v>46</v>
      </c>
      <c r="D21" s="98">
        <f>SUM(D22:D28)</f>
        <v>826924.87134921667</v>
      </c>
      <c r="E21" s="125"/>
      <c r="F21" s="126"/>
      <c r="G21" s="126"/>
      <c r="H21" s="126"/>
      <c r="I21" s="125"/>
      <c r="J21" s="125"/>
      <c r="K21" s="130"/>
    </row>
    <row r="22" spans="2:14" ht="16.5" thickTop="1" thickBot="1" x14ac:dyDescent="0.3">
      <c r="B22" s="86"/>
      <c r="C22" s="87" t="s">
        <v>41</v>
      </c>
      <c r="D22" s="123">
        <f>SUM(F22:H22)</f>
        <v>178964.08833496957</v>
      </c>
      <c r="E22" s="125"/>
      <c r="F22" s="114">
        <v>178093.70684799936</v>
      </c>
      <c r="G22" s="114">
        <v>119.72824435712423</v>
      </c>
      <c r="H22" s="114">
        <v>750.65324261306296</v>
      </c>
      <c r="I22" s="125"/>
      <c r="J22" s="125"/>
      <c r="K22" s="130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204912.70489851403</v>
      </c>
      <c r="E23" s="125"/>
      <c r="F23" s="114">
        <v>204711.93122021429</v>
      </c>
      <c r="G23" s="114">
        <v>81.081677774886828</v>
      </c>
      <c r="H23" s="114">
        <v>119.69200052483293</v>
      </c>
      <c r="I23" s="125"/>
      <c r="J23" s="125"/>
      <c r="K23" s="130"/>
    </row>
    <row r="24" spans="2:14" ht="16.5" thickTop="1" thickBot="1" x14ac:dyDescent="0.3">
      <c r="B24" s="86"/>
      <c r="C24" s="87" t="s">
        <v>43</v>
      </c>
      <c r="D24" s="123">
        <f>SUM(F24:H24)</f>
        <v>40396.42307868792</v>
      </c>
      <c r="E24" s="125"/>
      <c r="F24" s="123">
        <v>40237.339282540685</v>
      </c>
      <c r="G24" s="123">
        <v>40.250117097492279</v>
      </c>
      <c r="H24" s="123">
        <v>118.83367904973908</v>
      </c>
      <c r="I24" s="125"/>
      <c r="J24" s="125"/>
      <c r="K24" s="130"/>
    </row>
    <row r="25" spans="2:14" ht="16.5" thickTop="1" thickBot="1" x14ac:dyDescent="0.3">
      <c r="B25" s="86"/>
      <c r="C25" s="87" t="s">
        <v>69</v>
      </c>
      <c r="D25" s="123">
        <f>SUM(F25:H25)</f>
        <v>395819.87954474066</v>
      </c>
      <c r="E25" s="125"/>
      <c r="F25" s="123">
        <v>394491.75020723924</v>
      </c>
      <c r="G25" s="123">
        <v>336.03272394613407</v>
      </c>
      <c r="H25" s="123">
        <v>992.09661355525293</v>
      </c>
      <c r="I25" s="125"/>
      <c r="J25" s="125"/>
      <c r="K25" s="130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123"/>
      <c r="G26" s="123"/>
      <c r="H26" s="123"/>
      <c r="I26" s="125"/>
      <c r="J26" s="125"/>
      <c r="K26" s="130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357.40277180558849</v>
      </c>
      <c r="E27" s="125"/>
      <c r="F27" s="123">
        <v>354.87441333348499</v>
      </c>
      <c r="G27" s="123">
        <v>0.80337112387333409</v>
      </c>
      <c r="H27" s="123">
        <v>1.7249873482301894</v>
      </c>
      <c r="I27" s="125"/>
      <c r="J27" s="125"/>
      <c r="K27" s="130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6474.3727204988809</v>
      </c>
      <c r="E28" s="125"/>
      <c r="F28" s="123">
        <v>0</v>
      </c>
      <c r="G28" s="123">
        <v>2204.0417771911084</v>
      </c>
      <c r="H28" s="123">
        <v>4270.330943307772</v>
      </c>
      <c r="I28" s="125"/>
      <c r="J28" s="125"/>
      <c r="K28" s="130"/>
      <c r="N28" s="78"/>
    </row>
    <row r="29" spans="2:14" ht="16.5" thickTop="1" thickBot="1" x14ac:dyDescent="0.3">
      <c r="B29" s="86"/>
      <c r="C29" s="84" t="s">
        <v>47</v>
      </c>
      <c r="D29" s="98">
        <f>SUM(D30:D36)</f>
        <v>723125.39520006336</v>
      </c>
      <c r="E29" s="125"/>
      <c r="F29" s="126"/>
      <c r="G29" s="126"/>
      <c r="H29" s="126"/>
      <c r="I29" s="125"/>
      <c r="J29" s="125"/>
      <c r="K29" s="130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269205.82183072978</v>
      </c>
      <c r="E30" s="125"/>
      <c r="F30" s="114">
        <v>267896.55489518965</v>
      </c>
      <c r="G30" s="114">
        <v>180.10060408422189</v>
      </c>
      <c r="H30" s="114">
        <v>1129.1663314559257</v>
      </c>
      <c r="I30" s="125"/>
      <c r="J30" s="125"/>
      <c r="K30" s="130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186750.28432000004</v>
      </c>
      <c r="E31" s="125"/>
      <c r="F31" s="114">
        <v>186567.30620000002</v>
      </c>
      <c r="G31" s="114">
        <v>73.895009999999999</v>
      </c>
      <c r="H31" s="114">
        <v>109.08311000000002</v>
      </c>
      <c r="I31" s="125"/>
      <c r="J31" s="125"/>
      <c r="K31" s="130"/>
    </row>
    <row r="32" spans="2:14" ht="16.5" thickTop="1" thickBot="1" x14ac:dyDescent="0.3">
      <c r="B32" s="86"/>
      <c r="C32" s="87" t="s">
        <v>43</v>
      </c>
      <c r="D32" s="123">
        <f>SUM(F32:H32)</f>
        <v>1701.4081689719999</v>
      </c>
      <c r="E32" s="125"/>
      <c r="F32" s="123">
        <v>1694.7079106399999</v>
      </c>
      <c r="G32" s="123">
        <v>1.6952460840000001</v>
      </c>
      <c r="H32" s="123">
        <v>5.005012247999999</v>
      </c>
      <c r="I32" s="125"/>
      <c r="J32" s="125"/>
      <c r="K32" s="130"/>
    </row>
    <row r="33" spans="2:11" ht="16.5" thickTop="1" thickBot="1" x14ac:dyDescent="0.3">
      <c r="B33" s="86"/>
      <c r="C33" s="87" t="s">
        <v>69</v>
      </c>
      <c r="D33" s="123">
        <f>SUM(F33:H33)</f>
        <v>1284.8209510115798</v>
      </c>
      <c r="E33" s="125"/>
      <c r="F33" s="123">
        <v>1280.5087046649999</v>
      </c>
      <c r="G33" s="123">
        <v>1.09105028046</v>
      </c>
      <c r="H33" s="123">
        <v>3.2211960661199996</v>
      </c>
      <c r="I33" s="125"/>
      <c r="J33" s="125"/>
      <c r="K33" s="130"/>
    </row>
    <row r="34" spans="2:11" ht="16.5" thickTop="1" thickBot="1" x14ac:dyDescent="0.3">
      <c r="B34" s="86"/>
      <c r="C34" s="87" t="s">
        <v>70</v>
      </c>
      <c r="D34" s="123">
        <f>SUM(F34:H34)</f>
        <v>262255.08413415001</v>
      </c>
      <c r="E34" s="125"/>
      <c r="F34" s="123">
        <v>261388.43008499997</v>
      </c>
      <c r="G34" s="123">
        <v>219.27391605</v>
      </c>
      <c r="H34" s="123">
        <v>647.38013309999997</v>
      </c>
      <c r="I34" s="125"/>
      <c r="J34" s="125"/>
      <c r="K34" s="130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123"/>
      <c r="G35" s="123"/>
      <c r="H35" s="123"/>
      <c r="I35" s="125"/>
      <c r="J35" s="125"/>
      <c r="K35" s="130"/>
    </row>
    <row r="36" spans="2:11" ht="16.5" thickTop="1" thickBot="1" x14ac:dyDescent="0.3">
      <c r="B36" s="86"/>
      <c r="C36" s="87" t="s">
        <v>44</v>
      </c>
      <c r="D36" s="123">
        <f>SUM(F36:H36)</f>
        <v>1927.9757952</v>
      </c>
      <c r="E36" s="125"/>
      <c r="F36" s="123"/>
      <c r="G36" s="123">
        <v>656.33218560000012</v>
      </c>
      <c r="H36" s="123">
        <v>1271.6436095999998</v>
      </c>
      <c r="I36" s="125"/>
      <c r="J36" s="125"/>
      <c r="K36" s="130"/>
    </row>
    <row r="37" spans="2:11" ht="16.5" thickTop="1" thickBot="1" x14ac:dyDescent="0.3">
      <c r="B37" s="86"/>
      <c r="C37" s="84" t="s">
        <v>49</v>
      </c>
      <c r="D37" s="98">
        <f>SUM(D38:D40)</f>
        <v>182312.72863051371</v>
      </c>
      <c r="E37" s="125"/>
      <c r="F37" s="125"/>
      <c r="G37" s="125"/>
      <c r="H37" s="125"/>
      <c r="I37" s="125"/>
      <c r="J37" s="125"/>
      <c r="K37" s="130"/>
    </row>
    <row r="38" spans="2:11" ht="16.5" thickTop="1" thickBot="1" x14ac:dyDescent="0.3">
      <c r="B38" s="86"/>
      <c r="C38" s="87" t="s">
        <v>50</v>
      </c>
      <c r="D38" s="123">
        <f>SUM(F38:H38)</f>
        <v>45040.645095758133</v>
      </c>
      <c r="E38" s="125"/>
      <c r="F38" s="114">
        <v>44821.592524835825</v>
      </c>
      <c r="G38" s="114">
        <v>30.132511009325889</v>
      </c>
      <c r="H38" s="114">
        <v>188.92005991298399</v>
      </c>
      <c r="I38" s="125"/>
      <c r="J38" s="125"/>
      <c r="K38" s="130"/>
    </row>
    <row r="39" spans="2:11" ht="16.5" thickTop="1" thickBot="1" x14ac:dyDescent="0.3">
      <c r="B39" s="86"/>
      <c r="C39" s="87" t="s">
        <v>51</v>
      </c>
      <c r="D39" s="123">
        <f>G39</f>
        <v>126912.68675115978</v>
      </c>
      <c r="E39" s="125"/>
      <c r="F39" s="125"/>
      <c r="G39" s="114">
        <v>126912.68675115978</v>
      </c>
      <c r="H39" s="125"/>
      <c r="I39" s="125"/>
      <c r="J39" s="125"/>
      <c r="K39" s="130"/>
    </row>
    <row r="40" spans="2:11" ht="16.5" thickTop="1" thickBot="1" x14ac:dyDescent="0.3">
      <c r="B40" s="86"/>
      <c r="C40" s="87" t="s">
        <v>52</v>
      </c>
      <c r="D40" s="114">
        <f>K40</f>
        <v>10359.396783595777</v>
      </c>
      <c r="E40" s="125"/>
      <c r="F40" s="125"/>
      <c r="G40" s="125"/>
      <c r="H40" s="125"/>
      <c r="I40" s="125"/>
      <c r="J40" s="125"/>
      <c r="K40" s="114">
        <v>10359.396783595777</v>
      </c>
    </row>
    <row r="41" spans="2:11" ht="16.5" thickTop="1" thickBot="1" x14ac:dyDescent="0.3">
      <c r="B41" s="86"/>
      <c r="C41" s="84" t="s">
        <v>10</v>
      </c>
      <c r="D41" s="98">
        <f>SUM(D42:D52)</f>
        <v>366551.33796183963</v>
      </c>
      <c r="E41" s="85"/>
      <c r="F41" s="85"/>
      <c r="G41" s="85"/>
      <c r="H41" s="85"/>
      <c r="I41" s="85"/>
      <c r="J41" s="85"/>
      <c r="K41" s="113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75"/>
      <c r="G42" s="75"/>
      <c r="H42" s="85"/>
      <c r="I42" s="85"/>
      <c r="J42" s="85"/>
      <c r="K42" s="113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75"/>
      <c r="G43" s="75"/>
      <c r="H43" s="85"/>
      <c r="I43" s="85"/>
      <c r="J43" s="85"/>
      <c r="K43" s="113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75"/>
      <c r="G44" s="75"/>
      <c r="H44" s="85"/>
      <c r="I44" s="85"/>
      <c r="J44" s="85"/>
      <c r="K44" s="113"/>
    </row>
    <row r="45" spans="2:11" ht="16.5" thickTop="1" thickBot="1" x14ac:dyDescent="0.3">
      <c r="B45" s="86"/>
      <c r="C45" s="87" t="s">
        <v>85</v>
      </c>
      <c r="D45" s="75">
        <f t="shared" si="2"/>
        <v>234165</v>
      </c>
      <c r="E45" s="85"/>
      <c r="F45" s="75">
        <v>211169</v>
      </c>
      <c r="G45" s="75"/>
      <c r="H45" s="75"/>
      <c r="I45" s="75">
        <v>22996</v>
      </c>
      <c r="J45" s="85"/>
      <c r="K45" s="113"/>
    </row>
    <row r="46" spans="2:11" ht="16.5" thickTop="1" thickBot="1" x14ac:dyDescent="0.3">
      <c r="B46" s="86"/>
      <c r="C46" s="89" t="s">
        <v>71</v>
      </c>
      <c r="D46" s="75">
        <v>33205</v>
      </c>
      <c r="E46" s="85"/>
      <c r="F46" s="75"/>
      <c r="G46" s="75"/>
      <c r="H46" s="85"/>
      <c r="I46" s="85"/>
      <c r="J46" s="85"/>
      <c r="K46" s="113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75"/>
      <c r="G47" s="75"/>
      <c r="H47" s="85"/>
      <c r="I47" s="85"/>
      <c r="J47" s="85"/>
      <c r="K47" s="113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75"/>
      <c r="G48" s="75"/>
      <c r="H48" s="85"/>
      <c r="I48" s="85"/>
      <c r="J48" s="85"/>
      <c r="K48" s="113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85"/>
      <c r="G49" s="85"/>
      <c r="H49" s="85"/>
      <c r="I49" s="75"/>
      <c r="J49" s="75"/>
      <c r="K49" s="75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5"/>
      <c r="G50" s="85"/>
      <c r="H50" s="85"/>
      <c r="I50" s="135"/>
      <c r="J50" s="135"/>
      <c r="K50" s="135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85"/>
      <c r="G51" s="85"/>
      <c r="H51" s="85"/>
      <c r="I51" s="85"/>
      <c r="J51" s="85"/>
      <c r="K51" s="113"/>
    </row>
    <row r="52" spans="2:11" ht="16.5" thickTop="1" thickBot="1" x14ac:dyDescent="0.3">
      <c r="B52" s="86"/>
      <c r="C52" s="87" t="s">
        <v>55</v>
      </c>
      <c r="D52" s="114">
        <f t="shared" si="2"/>
        <v>99181.337961839599</v>
      </c>
      <c r="E52" s="125"/>
      <c r="F52" s="125"/>
      <c r="G52" s="125"/>
      <c r="H52" s="125"/>
      <c r="I52" s="125"/>
      <c r="J52" s="114">
        <v>99181.337961839599</v>
      </c>
      <c r="K52" s="113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2660694.7260437883</v>
      </c>
      <c r="E53" s="125"/>
      <c r="F53" s="125"/>
      <c r="G53" s="125"/>
      <c r="H53" s="125"/>
      <c r="I53" s="125"/>
      <c r="J53" s="125"/>
      <c r="K53" s="113"/>
    </row>
    <row r="54" spans="2:11" ht="16.5" thickTop="1" thickBot="1" x14ac:dyDescent="0.3">
      <c r="B54" s="92"/>
      <c r="C54" s="93" t="s">
        <v>48</v>
      </c>
      <c r="D54" s="123">
        <f>SUM(F54:H54)</f>
        <v>1545164.4977983919</v>
      </c>
      <c r="E54" s="125"/>
      <c r="F54" s="114">
        <v>1539704.7075366909</v>
      </c>
      <c r="G54" s="114">
        <v>4078.3975448849983</v>
      </c>
      <c r="H54" s="114">
        <v>1381.3927168158864</v>
      </c>
      <c r="I54" s="125"/>
      <c r="J54" s="125"/>
      <c r="K54" s="113"/>
    </row>
    <row r="55" spans="2:11" ht="16.5" thickTop="1" thickBot="1" x14ac:dyDescent="0.3">
      <c r="B55" s="92"/>
      <c r="C55" s="93" t="s">
        <v>58</v>
      </c>
      <c r="D55" s="123">
        <f>SUM(F55:H55)</f>
        <v>421447.56523146521</v>
      </c>
      <c r="E55" s="125"/>
      <c r="F55" s="114">
        <v>420036.98327937064</v>
      </c>
      <c r="G55" s="114">
        <v>1052.7894974352421</v>
      </c>
      <c r="H55" s="114">
        <v>357.79245465928011</v>
      </c>
      <c r="I55" s="125"/>
      <c r="J55" s="125"/>
      <c r="K55" s="113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5"/>
      <c r="G56" s="114"/>
      <c r="H56" s="114"/>
      <c r="I56" s="125"/>
      <c r="J56" s="125"/>
      <c r="K56" s="113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5"/>
      <c r="G57" s="114"/>
      <c r="H57" s="114"/>
      <c r="I57" s="125"/>
      <c r="J57" s="125"/>
      <c r="K57" s="113"/>
    </row>
    <row r="58" spans="2:11" ht="16.5" thickTop="1" thickBot="1" x14ac:dyDescent="0.3">
      <c r="B58" s="92"/>
      <c r="C58" s="91" t="s">
        <v>89</v>
      </c>
      <c r="D58" s="124"/>
      <c r="E58" s="125"/>
      <c r="F58" s="125"/>
      <c r="G58" s="125"/>
      <c r="H58" s="125"/>
      <c r="I58" s="125"/>
      <c r="J58" s="125"/>
      <c r="K58" s="113"/>
    </row>
    <row r="59" spans="2:11" ht="16.5" thickTop="1" thickBot="1" x14ac:dyDescent="0.3">
      <c r="B59" s="92"/>
      <c r="C59" s="93" t="s">
        <v>58</v>
      </c>
      <c r="D59" s="123">
        <f>SUM(F59:H59)</f>
        <v>71649.049093832786</v>
      </c>
      <c r="E59" s="125"/>
      <c r="F59" s="123">
        <v>71408.638722794713</v>
      </c>
      <c r="G59" s="123">
        <v>179.58365065494615</v>
      </c>
      <c r="H59" s="123">
        <v>60.826720383126919</v>
      </c>
      <c r="I59" s="125"/>
      <c r="J59" s="125"/>
      <c r="K59" s="113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123"/>
      <c r="G60" s="123"/>
      <c r="H60" s="123"/>
      <c r="I60" s="125"/>
      <c r="J60" s="125"/>
      <c r="K60" s="113"/>
    </row>
    <row r="61" spans="2:11" ht="16.5" thickTop="1" thickBot="1" x14ac:dyDescent="0.3">
      <c r="B61" s="92"/>
      <c r="C61" s="91" t="s">
        <v>90</v>
      </c>
      <c r="D61" s="124"/>
      <c r="E61" s="125"/>
      <c r="F61" s="126"/>
      <c r="G61" s="126"/>
      <c r="H61" s="126"/>
      <c r="I61" s="126"/>
      <c r="J61" s="125"/>
      <c r="K61" s="113"/>
    </row>
    <row r="62" spans="2:11" ht="16.5" thickTop="1" thickBot="1" x14ac:dyDescent="0.3">
      <c r="B62" s="92"/>
      <c r="C62" s="93" t="s">
        <v>74</v>
      </c>
      <c r="D62" s="123"/>
      <c r="E62" s="125"/>
      <c r="F62" s="123"/>
      <c r="G62" s="123"/>
      <c r="H62" s="123"/>
      <c r="I62" s="125"/>
      <c r="J62" s="126"/>
      <c r="K62" s="113"/>
    </row>
    <row r="63" spans="2:11" ht="16.5" thickTop="1" thickBot="1" x14ac:dyDescent="0.3">
      <c r="B63" s="92"/>
      <c r="C63" s="93" t="s">
        <v>91</v>
      </c>
      <c r="D63" s="123">
        <f>SUM(F63:H63)</f>
        <v>28743.542389965722</v>
      </c>
      <c r="E63" s="125"/>
      <c r="F63" s="123">
        <v>28647.096648140589</v>
      </c>
      <c r="G63" s="123">
        <v>72.0438071464866</v>
      </c>
      <c r="H63" s="123">
        <v>24.401934678648693</v>
      </c>
      <c r="I63" s="125"/>
      <c r="J63" s="126"/>
      <c r="K63" s="113"/>
    </row>
    <row r="64" spans="2:11" ht="16.5" thickTop="1" thickBot="1" x14ac:dyDescent="0.3">
      <c r="B64" s="92"/>
      <c r="C64" s="93" t="s">
        <v>92</v>
      </c>
      <c r="D64" s="123">
        <f>SUM(F64:H64)</f>
        <v>27070.43425188613</v>
      </c>
      <c r="E64" s="125"/>
      <c r="F64" s="123">
        <v>26980.976686042923</v>
      </c>
      <c r="G64" s="123">
        <v>66.823723882875953</v>
      </c>
      <c r="H64" s="123">
        <v>22.633841960328951</v>
      </c>
      <c r="I64" s="125"/>
      <c r="J64" s="126"/>
      <c r="K64" s="113"/>
    </row>
    <row r="65" spans="2:11" ht="16.5" thickTop="1" thickBot="1" x14ac:dyDescent="0.3">
      <c r="B65" s="92"/>
      <c r="C65" s="91" t="s">
        <v>93</v>
      </c>
      <c r="D65" s="124"/>
      <c r="E65" s="125"/>
      <c r="F65" s="125"/>
      <c r="G65" s="125"/>
      <c r="H65" s="125"/>
      <c r="I65" s="125"/>
      <c r="J65" s="126"/>
      <c r="K65" s="113"/>
    </row>
    <row r="66" spans="2:11" ht="16.5" thickTop="1" thickBot="1" x14ac:dyDescent="0.3">
      <c r="B66" s="92"/>
      <c r="C66" s="93" t="s">
        <v>94</v>
      </c>
      <c r="D66" s="123">
        <f>SUM(F66:H66)</f>
        <v>566619.63727824669</v>
      </c>
      <c r="E66" s="125"/>
      <c r="F66" s="123">
        <v>564649.04613948427</v>
      </c>
      <c r="G66" s="123">
        <v>1471.84772769242</v>
      </c>
      <c r="H66" s="123">
        <v>498.74341106997747</v>
      </c>
      <c r="I66" s="125"/>
      <c r="J66" s="126"/>
      <c r="K66" s="113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137304.36887202627</v>
      </c>
      <c r="E67" s="125"/>
      <c r="F67" s="125"/>
      <c r="G67" s="125"/>
      <c r="H67" s="125"/>
      <c r="I67" s="125"/>
      <c r="J67" s="126"/>
      <c r="K67" s="113"/>
    </row>
    <row r="68" spans="2:11" ht="16.5" thickTop="1" thickBot="1" x14ac:dyDescent="0.3">
      <c r="B68" s="86"/>
      <c r="C68" s="87" t="s">
        <v>112</v>
      </c>
      <c r="D68" s="114">
        <f>SUM(F68:H68)</f>
        <v>97304.368872026258</v>
      </c>
      <c r="E68" s="125"/>
      <c r="F68" s="75">
        <v>134</v>
      </c>
      <c r="G68" s="114">
        <v>97170.368872026258</v>
      </c>
      <c r="H68" s="123"/>
      <c r="I68" s="126"/>
      <c r="J68" s="126"/>
      <c r="K68" s="113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123"/>
      <c r="G69" s="123"/>
      <c r="H69" s="123"/>
      <c r="I69" s="125"/>
      <c r="J69" s="126"/>
      <c r="K69" s="113"/>
    </row>
    <row r="70" spans="2:11" ht="16.5" thickTop="1" thickBot="1" x14ac:dyDescent="0.3">
      <c r="B70" s="86"/>
      <c r="C70" s="84" t="s">
        <v>64</v>
      </c>
      <c r="D70" s="125"/>
      <c r="E70" s="125"/>
      <c r="F70" s="125"/>
      <c r="G70" s="125"/>
      <c r="H70" s="125"/>
      <c r="I70" s="125"/>
      <c r="J70" s="126"/>
      <c r="K70" s="115"/>
    </row>
    <row r="71" spans="2:11" ht="16.5" thickTop="1" thickBot="1" x14ac:dyDescent="0.3">
      <c r="B71" s="86"/>
      <c r="C71" s="87" t="s">
        <v>65</v>
      </c>
      <c r="D71" s="114">
        <f t="shared" si="4"/>
        <v>40000</v>
      </c>
      <c r="E71" s="125">
        <v>0</v>
      </c>
      <c r="F71" s="125"/>
      <c r="G71" s="114">
        <v>30000</v>
      </c>
      <c r="H71" s="114">
        <v>10000</v>
      </c>
      <c r="I71" s="125"/>
      <c r="J71" s="126"/>
      <c r="K71" s="113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658260.26550913393</v>
      </c>
      <c r="E72" s="125"/>
      <c r="F72" s="125"/>
      <c r="G72" s="125"/>
      <c r="H72" s="125"/>
      <c r="I72" s="125"/>
      <c r="J72" s="125"/>
      <c r="K72" s="113"/>
    </row>
    <row r="73" spans="2:11" ht="16.5" thickTop="1" thickBot="1" x14ac:dyDescent="0.3">
      <c r="B73" s="92"/>
      <c r="C73" s="95" t="s">
        <v>95</v>
      </c>
      <c r="D73" s="123">
        <f>G73</f>
        <v>519546.78321000014</v>
      </c>
      <c r="E73" s="125"/>
      <c r="F73" s="125"/>
      <c r="G73" s="123">
        <v>519546.78321000014</v>
      </c>
      <c r="H73" s="125"/>
      <c r="I73" s="125"/>
      <c r="J73" s="126"/>
      <c r="K73" s="113"/>
    </row>
    <row r="74" spans="2:11" ht="16.5" thickTop="1" thickBot="1" x14ac:dyDescent="0.3">
      <c r="B74" s="92"/>
      <c r="C74" s="95" t="s">
        <v>96</v>
      </c>
      <c r="D74" s="123">
        <f>SUM(G74:H74)</f>
        <v>107207.23064738896</v>
      </c>
      <c r="E74" s="125"/>
      <c r="F74" s="125"/>
      <c r="G74" s="123">
        <v>88630.637323000963</v>
      </c>
      <c r="H74" s="123">
        <v>18576.593324388003</v>
      </c>
      <c r="I74" s="125"/>
      <c r="J74" s="126"/>
      <c r="K74" s="113"/>
    </row>
    <row r="75" spans="2:11" ht="16.5" thickTop="1" thickBot="1" x14ac:dyDescent="0.3">
      <c r="B75" s="92"/>
      <c r="C75" s="94" t="s">
        <v>67</v>
      </c>
      <c r="D75" s="124"/>
      <c r="E75" s="125"/>
      <c r="F75" s="125"/>
      <c r="G75" s="125"/>
      <c r="H75" s="125"/>
      <c r="I75" s="125"/>
      <c r="J75" s="125"/>
      <c r="K75" s="113"/>
    </row>
    <row r="76" spans="2:11" ht="16.5" thickTop="1" thickBot="1" x14ac:dyDescent="0.3">
      <c r="B76" s="92"/>
      <c r="C76" s="95" t="s">
        <v>97</v>
      </c>
      <c r="D76" s="123">
        <f>H76</f>
        <v>31506.251651744769</v>
      </c>
      <c r="E76" s="125"/>
      <c r="F76" s="125"/>
      <c r="G76" s="125"/>
      <c r="H76" s="123">
        <v>31506.251651744769</v>
      </c>
      <c r="I76" s="125"/>
      <c r="J76" s="126"/>
      <c r="K76" s="113"/>
    </row>
    <row r="77" spans="2:11" ht="16.5" thickTop="1" thickBot="1" x14ac:dyDescent="0.3">
      <c r="B77" s="116"/>
      <c r="C77" s="117" t="s">
        <v>98</v>
      </c>
      <c r="D77" s="123"/>
      <c r="E77" s="133"/>
      <c r="F77" s="123">
        <v>0</v>
      </c>
      <c r="G77" s="123">
        <v>0</v>
      </c>
      <c r="H77" s="123">
        <v>0</v>
      </c>
      <c r="I77" s="133"/>
      <c r="J77" s="133"/>
      <c r="K77" s="118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6723361.7101519853</v>
      </c>
      <c r="E79" s="85"/>
      <c r="F79" s="120">
        <f t="shared" ref="F79:K79" si="5">SUM(F15:F77)</f>
        <v>5592253.9365970865</v>
      </c>
      <c r="G79" s="120">
        <f t="shared" si="5"/>
        <v>879538.44323651725</v>
      </c>
      <c r="H79" s="120">
        <f t="shared" si="5"/>
        <v>85827.595572946317</v>
      </c>
      <c r="I79" s="120">
        <f t="shared" si="5"/>
        <v>22996</v>
      </c>
      <c r="J79" s="120">
        <f t="shared" si="5"/>
        <v>99181.337961839599</v>
      </c>
      <c r="K79" s="127">
        <f t="shared" si="5"/>
        <v>10359.396783595777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topLeftCell="B55" workbookViewId="0">
      <selection activeCell="G20" sqref="G20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103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222342.74185070727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100623.46603490066</v>
      </c>
      <c r="E16" s="125"/>
      <c r="F16" s="88">
        <v>100134.08963091717</v>
      </c>
      <c r="G16" s="88">
        <v>67.31781242579774</v>
      </c>
      <c r="H16" s="88">
        <v>422.05859155769178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22614.454318192282</v>
      </c>
      <c r="E17" s="125"/>
      <c r="F17" s="88">
        <v>22592.29665267099</v>
      </c>
      <c r="G17" s="88">
        <v>8.9482879989832291</v>
      </c>
      <c r="H17" s="88">
        <v>13.209377522308577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7617.9033271064964</v>
      </c>
      <c r="E18" s="125"/>
      <c r="F18" s="88">
        <v>7587.9035180244373</v>
      </c>
      <c r="G18" s="88">
        <v>7.5903131412438807</v>
      </c>
      <c r="H18" s="88">
        <v>22.409495940815262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89386.094271662456</v>
      </c>
      <c r="E19" s="125"/>
      <c r="F19" s="88">
        <v>89086.169229233055</v>
      </c>
      <c r="G19" s="88">
        <v>75.884649289368355</v>
      </c>
      <c r="H19" s="88">
        <v>224.04039314003987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2100.8238988453677</v>
      </c>
      <c r="E20" s="125"/>
      <c r="F20" s="88">
        <v>0</v>
      </c>
      <c r="G20" s="88">
        <v>715.17409322395497</v>
      </c>
      <c r="H20" s="88">
        <v>1385.6498056214125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169145.65132380641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78425.873328527785</v>
      </c>
      <c r="E22" s="125"/>
      <c r="F22" s="88">
        <v>78044.453632097648</v>
      </c>
      <c r="G22" s="88">
        <v>52.467465473988526</v>
      </c>
      <c r="H22" s="88">
        <v>328.95223095614426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15343.777219949532</v>
      </c>
      <c r="E23" s="125"/>
      <c r="F23" s="88">
        <v>15328.743371301707</v>
      </c>
      <c r="G23" s="88">
        <v>6.0713619539293813</v>
      </c>
      <c r="H23" s="88">
        <v>8.9624866938957535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2505.2301592617487</v>
      </c>
      <c r="E24" s="125"/>
      <c r="F24" s="88">
        <v>2495.3643965633642</v>
      </c>
      <c r="G24" s="88">
        <v>2.4961568273021904</v>
      </c>
      <c r="H24" s="88">
        <v>7.3696058710826566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72206.937980188552</v>
      </c>
      <c r="E25" s="125"/>
      <c r="F25" s="88">
        <v>71964.655675386341</v>
      </c>
      <c r="G25" s="88">
        <v>61.300342178871546</v>
      </c>
      <c r="H25" s="88">
        <v>180.98196262333505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63.57315568843449</v>
      </c>
      <c r="E27" s="125"/>
      <c r="F27" s="88">
        <v>63.123422951412955</v>
      </c>
      <c r="G27" s="88">
        <v>0.14289994807699324</v>
      </c>
      <c r="H27" s="88">
        <v>0.30683278894453969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600.25948019033444</v>
      </c>
      <c r="E28" s="125"/>
      <c r="F28" s="88">
        <v>0</v>
      </c>
      <c r="G28" s="88">
        <v>204.34365283075218</v>
      </c>
      <c r="H28" s="88">
        <v>395.91582735958224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102014.47494507482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68005.852776254818</v>
      </c>
      <c r="E30" s="125"/>
      <c r="F30" s="88">
        <v>67675.110246774362</v>
      </c>
      <c r="G30" s="88">
        <v>45.496397822954002</v>
      </c>
      <c r="H30" s="88">
        <v>285.246131657506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33400.332479999997</v>
      </c>
      <c r="E31" s="125"/>
      <c r="F31" s="88">
        <v>33367.606800000001</v>
      </c>
      <c r="G31" s="88">
        <v>13.216140000000001</v>
      </c>
      <c r="H31" s="88">
        <v>19.509540000000001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0</v>
      </c>
      <c r="E32" s="125"/>
      <c r="F32" s="88">
        <v>0</v>
      </c>
      <c r="G32" s="88">
        <v>0</v>
      </c>
      <c r="H32" s="88">
        <v>0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608.28968881999992</v>
      </c>
      <c r="E33" s="125"/>
      <c r="F33" s="88">
        <v>606.24864079999998</v>
      </c>
      <c r="G33" s="88">
        <v>0.51640973999999995</v>
      </c>
      <c r="H33" s="88">
        <v>1.5246382799999996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0</v>
      </c>
      <c r="E34" s="125"/>
      <c r="F34" s="88">
        <v>0</v>
      </c>
      <c r="G34" s="88">
        <v>0</v>
      </c>
      <c r="H34" s="88">
        <v>0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0</v>
      </c>
      <c r="E36" s="125"/>
      <c r="F36" s="128"/>
      <c r="G36" s="88">
        <v>0</v>
      </c>
      <c r="H36" s="88">
        <v>0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57061.242769164288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14378.612182529567</v>
      </c>
      <c r="E38" s="125"/>
      <c r="F38" s="88">
        <v>14308.682634269731</v>
      </c>
      <c r="G38" s="88">
        <v>9.6193935270634849</v>
      </c>
      <c r="H38" s="88">
        <v>60.310154732772105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39375.534329918453</v>
      </c>
      <c r="E39" s="125"/>
      <c r="F39" s="128"/>
      <c r="G39" s="88">
        <v>39375.534329918453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3307.0962567162719</v>
      </c>
      <c r="E40" s="125"/>
      <c r="F40" s="128"/>
      <c r="G40" s="128"/>
      <c r="H40" s="128"/>
      <c r="I40" s="128"/>
      <c r="J40" s="128"/>
      <c r="K40" s="131">
        <v>3307.0962567162719</v>
      </c>
    </row>
    <row r="41" spans="2:11" ht="16.5" thickTop="1" thickBot="1" x14ac:dyDescent="0.3">
      <c r="B41" s="86"/>
      <c r="C41" s="84" t="s">
        <v>10</v>
      </c>
      <c r="D41" s="98">
        <f>SUM(D42:D52)</f>
        <v>18803.546973589055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0</v>
      </c>
      <c r="E45" s="85"/>
      <c r="F45" s="88">
        <v>0</v>
      </c>
      <c r="G45" s="128">
        <v>0</v>
      </c>
      <c r="H45" s="128">
        <v>0</v>
      </c>
      <c r="I45" s="88">
        <v>0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0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18803.546973589055</v>
      </c>
      <c r="E52" s="125"/>
      <c r="F52" s="128"/>
      <c r="G52" s="128"/>
      <c r="H52" s="128"/>
      <c r="I52" s="128"/>
      <c r="J52" s="88">
        <v>18803.546973589055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488211.539664738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315834.45770999853</v>
      </c>
      <c r="E54" s="125"/>
      <c r="F54" s="88">
        <v>314718.46656538476</v>
      </c>
      <c r="G54" s="88">
        <v>833.63193935006484</v>
      </c>
      <c r="H54" s="88">
        <v>282.35920526373167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96124.081074533897</v>
      </c>
      <c r="E55" s="125"/>
      <c r="F55" s="88">
        <v>95801.547470960766</v>
      </c>
      <c r="G55" s="88">
        <v>240.92871592210255</v>
      </c>
      <c r="H55" s="88">
        <v>81.604887651034758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6775.5254023559983</v>
      </c>
      <c r="E59" s="125"/>
      <c r="F59" s="88">
        <v>6752.7908846399987</v>
      </c>
      <c r="G59" s="88">
        <v>16.982410823999999</v>
      </c>
      <c r="H59" s="88">
        <v>5.7521068920000005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0</v>
      </c>
      <c r="E63" s="125"/>
      <c r="F63" s="88">
        <v>0</v>
      </c>
      <c r="G63" s="88">
        <v>0</v>
      </c>
      <c r="H63" s="88">
        <v>0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0</v>
      </c>
      <c r="E64" s="125"/>
      <c r="F64" s="88">
        <v>0</v>
      </c>
      <c r="G64" s="88">
        <v>0</v>
      </c>
      <c r="H64" s="88">
        <v>0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69477.475477849555</v>
      </c>
      <c r="E66" s="125"/>
      <c r="F66" s="88">
        <v>69236.1687518978</v>
      </c>
      <c r="G66" s="88">
        <v>180.20249672897464</v>
      </c>
      <c r="H66" s="88">
        <v>61.104229222780923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29679.539979627054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19962.780266741102</v>
      </c>
      <c r="E68" s="125"/>
      <c r="F68" s="88">
        <v>27.510079705081079</v>
      </c>
      <c r="G68" s="88">
        <v>19935.218936286572</v>
      </c>
      <c r="H68" s="88">
        <v>5.1250749450571717E-2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9716.7597128859525</v>
      </c>
      <c r="E71" s="125">
        <v>0</v>
      </c>
      <c r="F71" s="128"/>
      <c r="G71" s="88">
        <v>7287.5697846644634</v>
      </c>
      <c r="H71" s="88">
        <v>2429.1899282214881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92028.034153470682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72622.757550000024</v>
      </c>
      <c r="E73" s="125"/>
      <c r="F73" s="128"/>
      <c r="G73" s="88">
        <v>72622.757550000024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15609.241113510392</v>
      </c>
      <c r="E74" s="125"/>
      <c r="F74" s="128"/>
      <c r="G74" s="88">
        <v>12880.966446535393</v>
      </c>
      <c r="H74" s="88">
        <v>2728.2746669749999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3796.0354899602653</v>
      </c>
      <c r="E76" s="125"/>
      <c r="F76" s="128"/>
      <c r="G76" s="128"/>
      <c r="H76" s="88">
        <v>3796.0354899602653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1179286.7716601777</v>
      </c>
      <c r="E79" s="85"/>
      <c r="F79" s="120">
        <f t="shared" ref="F79:K79" si="5">SUM(F15:F77)</f>
        <v>989790.93160357862</v>
      </c>
      <c r="G79" s="120">
        <f t="shared" si="5"/>
        <v>154644.37798661235</v>
      </c>
      <c r="H79" s="120">
        <f t="shared" si="5"/>
        <v>12740.81883968128</v>
      </c>
      <c r="I79" s="120">
        <f t="shared" si="5"/>
        <v>0</v>
      </c>
      <c r="J79" s="120">
        <f t="shared" si="5"/>
        <v>18803.546973589055</v>
      </c>
      <c r="K79" s="127">
        <f t="shared" si="5"/>
        <v>3307.0962567162719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topLeftCell="A49" workbookViewId="0">
      <selection activeCell="F25" sqref="F25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102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114547.82593674929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27992.112531306175</v>
      </c>
      <c r="E16" s="125"/>
      <c r="F16" s="88">
        <v>27855.974511912962</v>
      </c>
      <c r="G16" s="88">
        <v>18.72692181096912</v>
      </c>
      <c r="H16" s="88">
        <v>117.4110975822456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9660.5778228317595</v>
      </c>
      <c r="E17" s="125"/>
      <c r="F17" s="88">
        <v>9651.1123787786382</v>
      </c>
      <c r="G17" s="88">
        <v>3.8225831752989703</v>
      </c>
      <c r="H17" s="88">
        <v>5.6428608778222902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13738.136219943635</v>
      </c>
      <c r="E18" s="125"/>
      <c r="F18" s="88">
        <v>13684.03452738538</v>
      </c>
      <c r="G18" s="88">
        <v>13.68838004485994</v>
      </c>
      <c r="H18" s="88">
        <v>40.413312513396008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61196.056905219688</v>
      </c>
      <c r="E19" s="125"/>
      <c r="F19" s="88">
        <v>60990.720380412728</v>
      </c>
      <c r="G19" s="88">
        <v>51.952614710194723</v>
      </c>
      <c r="H19" s="88">
        <v>153.38391009676539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1960.9424574480231</v>
      </c>
      <c r="E20" s="125"/>
      <c r="F20" s="88">
        <v>0</v>
      </c>
      <c r="G20" s="88">
        <v>667.55487913124193</v>
      </c>
      <c r="H20" s="88">
        <v>1293.3875783167812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66763.487634052857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17178.337729377112</v>
      </c>
      <c r="E22" s="125"/>
      <c r="F22" s="88">
        <v>17094.791877940224</v>
      </c>
      <c r="G22" s="88">
        <v>11.492429774304529</v>
      </c>
      <c r="H22" s="88">
        <v>72.05342166258265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5317.0514316566741</v>
      </c>
      <c r="E23" s="125"/>
      <c r="F23" s="88">
        <v>5311.8417792138389</v>
      </c>
      <c r="G23" s="88">
        <v>2.1038981019141949</v>
      </c>
      <c r="H23" s="88">
        <v>3.1057543409209543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3666.9130696207421</v>
      </c>
      <c r="E24" s="125"/>
      <c r="F24" s="88">
        <v>3652.4725224930703</v>
      </c>
      <c r="G24" s="88">
        <v>3.6536324057964982</v>
      </c>
      <c r="H24" s="88">
        <v>10.786914721875373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40126.759382969096</v>
      </c>
      <c r="E25" s="125"/>
      <c r="F25" s="88">
        <v>39992.118529617626</v>
      </c>
      <c r="G25" s="88">
        <v>34.06575807687819</v>
      </c>
      <c r="H25" s="88">
        <v>100.57509527459274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19.657481105879278</v>
      </c>
      <c r="E27" s="125"/>
      <c r="F27" s="88">
        <v>19.518419064913072</v>
      </c>
      <c r="G27" s="88">
        <v>4.4186150568354753E-2</v>
      </c>
      <c r="H27" s="88">
        <v>9.4875890397852644E-2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454.76853932335001</v>
      </c>
      <c r="E28" s="125"/>
      <c r="F28" s="88">
        <v>0</v>
      </c>
      <c r="G28" s="88">
        <v>154.81482189731065</v>
      </c>
      <c r="H28" s="88">
        <v>299.95371742603936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266579.01583613502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27869.041254935066</v>
      </c>
      <c r="E30" s="125"/>
      <c r="F30" s="88">
        <v>27733.501785572349</v>
      </c>
      <c r="G30" s="88">
        <v>18.644586254222546</v>
      </c>
      <c r="H30" s="88">
        <v>116.89488310849273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0</v>
      </c>
      <c r="E31" s="125"/>
      <c r="F31" s="88">
        <v>0</v>
      </c>
      <c r="G31" s="88">
        <v>0</v>
      </c>
      <c r="H31" s="88">
        <v>0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220.79566800000001</v>
      </c>
      <c r="E32" s="125"/>
      <c r="F32" s="88">
        <v>219.92616000000001</v>
      </c>
      <c r="G32" s="88">
        <v>0.219996</v>
      </c>
      <c r="H32" s="88">
        <v>0.64951199999999998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484.94982200000004</v>
      </c>
      <c r="E33" s="125"/>
      <c r="F33" s="88">
        <v>483.32186000000002</v>
      </c>
      <c r="G33" s="88">
        <v>0.41189399999999998</v>
      </c>
      <c r="H33" s="88">
        <v>1.2160679999999999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236076.25329599998</v>
      </c>
      <c r="E34" s="125"/>
      <c r="F34" s="88">
        <v>235296.11039999998</v>
      </c>
      <c r="G34" s="88">
        <v>197.38555199999999</v>
      </c>
      <c r="H34" s="88">
        <v>582.75734399999988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1927.9757952</v>
      </c>
      <c r="E36" s="125"/>
      <c r="F36" s="128"/>
      <c r="G36" s="88">
        <v>656.33218560000012</v>
      </c>
      <c r="H36" s="88">
        <v>1271.6436095999998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7337.3376743063018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4250.8984062089885</v>
      </c>
      <c r="E38" s="125"/>
      <c r="F38" s="88">
        <v>4230.2244078097665</v>
      </c>
      <c r="G38" s="88">
        <v>2.8438811822586789</v>
      </c>
      <c r="H38" s="88">
        <v>17.830117216963281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2108.7280656256348</v>
      </c>
      <c r="E39" s="125"/>
      <c r="F39" s="128"/>
      <c r="G39" s="88">
        <v>2108.7280656256348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977.7112024716788</v>
      </c>
      <c r="E40" s="125"/>
      <c r="F40" s="128"/>
      <c r="G40" s="128"/>
      <c r="H40" s="128"/>
      <c r="I40" s="128"/>
      <c r="J40" s="128"/>
      <c r="K40" s="131">
        <v>977.7112024716788</v>
      </c>
    </row>
    <row r="41" spans="2:11" ht="16.5" thickTop="1" thickBot="1" x14ac:dyDescent="0.3">
      <c r="B41" s="86"/>
      <c r="C41" s="84" t="s">
        <v>10</v>
      </c>
      <c r="D41" s="98">
        <f>SUM(D42:D52)</f>
        <v>42218.925145507026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0</v>
      </c>
      <c r="E45" s="85"/>
      <c r="F45" s="88">
        <v>0</v>
      </c>
      <c r="G45" s="128">
        <v>0</v>
      </c>
      <c r="H45" s="128">
        <v>0</v>
      </c>
      <c r="I45" s="88">
        <v>0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33205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9013.9251455070262</v>
      </c>
      <c r="E52" s="125"/>
      <c r="F52" s="128"/>
      <c r="G52" s="128"/>
      <c r="H52" s="128"/>
      <c r="I52" s="128"/>
      <c r="J52" s="88">
        <v>9013.9251455070262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348584.17238822678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208369.97596618079</v>
      </c>
      <c r="E54" s="125"/>
      <c r="F54" s="88">
        <v>207633.70719529461</v>
      </c>
      <c r="G54" s="88">
        <v>549.98390114390202</v>
      </c>
      <c r="H54" s="88">
        <v>186.28486974228937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56528.529132266063</v>
      </c>
      <c r="E55" s="125"/>
      <c r="F55" s="88">
        <v>56338.853974887119</v>
      </c>
      <c r="G55" s="88">
        <v>141.68505731921312</v>
      </c>
      <c r="H55" s="88">
        <v>47.990100059733493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8281.1640756693741</v>
      </c>
      <c r="E59" s="125"/>
      <c r="F59" s="88">
        <v>8253.3775557749996</v>
      </c>
      <c r="G59" s="88">
        <v>20.756195583749999</v>
      </c>
      <c r="H59" s="88">
        <v>7.0303243106249989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0</v>
      </c>
      <c r="E63" s="125"/>
      <c r="F63" s="88">
        <v>0</v>
      </c>
      <c r="G63" s="88">
        <v>0</v>
      </c>
      <c r="H63" s="88">
        <v>0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0</v>
      </c>
      <c r="E64" s="125"/>
      <c r="F64" s="88">
        <v>0</v>
      </c>
      <c r="G64" s="88">
        <v>0</v>
      </c>
      <c r="H64" s="88">
        <v>0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75404.503214110562</v>
      </c>
      <c r="E66" s="125"/>
      <c r="F66" s="88">
        <v>75141.542103009764</v>
      </c>
      <c r="G66" s="88">
        <v>196.41885756195464</v>
      </c>
      <c r="H66" s="88">
        <v>66.542253538843482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11072.587758195714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6866.1390855285154</v>
      </c>
      <c r="E68" s="125"/>
      <c r="F68" s="88">
        <v>9.4620103505200603</v>
      </c>
      <c r="G68" s="88">
        <v>6856.6594476346736</v>
      </c>
      <c r="H68" s="88">
        <v>1.7627543321281362E-2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4206.4486726671976</v>
      </c>
      <c r="E71" s="125">
        <v>0</v>
      </c>
      <c r="F71" s="128"/>
      <c r="G71" s="88">
        <v>3154.8365045003984</v>
      </c>
      <c r="H71" s="88">
        <v>1051.6121681667994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11405.473274064369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8833.6220700000031</v>
      </c>
      <c r="E73" s="125"/>
      <c r="F73" s="128"/>
      <c r="G73" s="88">
        <v>8833.6220700000031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1571.7363811382133</v>
      </c>
      <c r="E74" s="125"/>
      <c r="F74" s="128"/>
      <c r="G74" s="88">
        <v>1309.8624296097132</v>
      </c>
      <c r="H74" s="88">
        <v>261.87395152850002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1000.1148229261534</v>
      </c>
      <c r="E76" s="125"/>
      <c r="F76" s="128"/>
      <c r="G76" s="128"/>
      <c r="H76" s="88">
        <v>1000.1148229261534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868508.82564723736</v>
      </c>
      <c r="E79" s="85"/>
      <c r="F79" s="120">
        <f t="shared" ref="F79:K79" si="5">SUM(F15:F77)</f>
        <v>793592.61237951857</v>
      </c>
      <c r="G79" s="120">
        <f t="shared" si="5"/>
        <v>25010.310729295059</v>
      </c>
      <c r="H79" s="120">
        <f t="shared" si="5"/>
        <v>6709.2661904451397</v>
      </c>
      <c r="I79" s="120">
        <f t="shared" si="5"/>
        <v>0</v>
      </c>
      <c r="J79" s="120">
        <f t="shared" si="5"/>
        <v>9013.9251455070262</v>
      </c>
      <c r="K79" s="127">
        <f t="shared" si="5"/>
        <v>977.7112024716788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topLeftCell="A55" workbookViewId="0">
      <selection activeCell="D86" sqref="D86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104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136197.69996584411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29752.579733714516</v>
      </c>
      <c r="E16" s="125"/>
      <c r="F16" s="88">
        <v>29607.879783960576</v>
      </c>
      <c r="G16" s="88">
        <v>19.904686855083074</v>
      </c>
      <c r="H16" s="88">
        <v>124.79526289885538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10187.604753619682</v>
      </c>
      <c r="E17" s="125"/>
      <c r="F17" s="88">
        <v>10177.62292803956</v>
      </c>
      <c r="G17" s="88">
        <v>4.0311218688953367</v>
      </c>
      <c r="H17" s="88">
        <v>5.95070371122645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10107.528654224254</v>
      </c>
      <c r="E18" s="125"/>
      <c r="F18" s="88">
        <v>10067.724535308853</v>
      </c>
      <c r="G18" s="88">
        <v>10.070921653294025</v>
      </c>
      <c r="H18" s="88">
        <v>29.733197262106167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84036.359078963404</v>
      </c>
      <c r="E19" s="125"/>
      <c r="F19" s="88">
        <v>83754.384474661201</v>
      </c>
      <c r="G19" s="88">
        <v>71.342972172845549</v>
      </c>
      <c r="H19" s="88">
        <v>210.63163212935348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2113.6277453222419</v>
      </c>
      <c r="E20" s="125"/>
      <c r="F20" s="88">
        <v>0</v>
      </c>
      <c r="G20" s="88">
        <v>719.53284947140162</v>
      </c>
      <c r="H20" s="88">
        <v>1394.0948958508404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76967.633326753858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13251.851105510748</v>
      </c>
      <c r="E22" s="125"/>
      <c r="F22" s="88">
        <v>13187.401494543359</v>
      </c>
      <c r="G22" s="88">
        <v>8.8655823752479197</v>
      </c>
      <c r="H22" s="88">
        <v>55.58402859213961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5584.7306718216505</v>
      </c>
      <c r="E23" s="125"/>
      <c r="F23" s="88">
        <v>5579.258746984925</v>
      </c>
      <c r="G23" s="88">
        <v>2.2098157994470657</v>
      </c>
      <c r="H23" s="88">
        <v>3.2621090372790018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2685.5987763617923</v>
      </c>
      <c r="E24" s="125"/>
      <c r="F24" s="88">
        <v>2675.0227100739485</v>
      </c>
      <c r="G24" s="88">
        <v>2.6758721933099205</v>
      </c>
      <c r="H24" s="88">
        <v>7.900194094534049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54847.92100774069</v>
      </c>
      <c r="E25" s="125"/>
      <c r="F25" s="88">
        <v>54663.884942965153</v>
      </c>
      <c r="G25" s="88">
        <v>46.563341690194768</v>
      </c>
      <c r="H25" s="88">
        <v>137.4727230853369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109.59689664249261</v>
      </c>
      <c r="E27" s="125"/>
      <c r="F27" s="88">
        <v>108.82158020959983</v>
      </c>
      <c r="G27" s="88">
        <v>0.24635226409660485</v>
      </c>
      <c r="H27" s="88">
        <v>0.52896416879617325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487.93486867646789</v>
      </c>
      <c r="E28" s="125"/>
      <c r="F28" s="88">
        <v>0</v>
      </c>
      <c r="G28" s="88">
        <v>166.10548720901036</v>
      </c>
      <c r="H28" s="88">
        <v>321.82938146745755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20741.249126329771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20741.249126329771</v>
      </c>
      <c r="E30" s="125"/>
      <c r="F30" s="88">
        <v>20640.37526149939</v>
      </c>
      <c r="G30" s="88">
        <v>13.876042767983424</v>
      </c>
      <c r="H30" s="88">
        <v>86.997822062397134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0</v>
      </c>
      <c r="E31" s="125"/>
      <c r="F31" s="88">
        <v>0</v>
      </c>
      <c r="G31" s="88">
        <v>0</v>
      </c>
      <c r="H31" s="88">
        <v>0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0</v>
      </c>
      <c r="E32" s="125"/>
      <c r="F32" s="88">
        <v>0</v>
      </c>
      <c r="G32" s="88">
        <v>0</v>
      </c>
      <c r="H32" s="88">
        <v>0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0</v>
      </c>
      <c r="E33" s="125"/>
      <c r="F33" s="88">
        <v>0</v>
      </c>
      <c r="G33" s="88">
        <v>0</v>
      </c>
      <c r="H33" s="88">
        <v>0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0</v>
      </c>
      <c r="E34" s="125"/>
      <c r="F34" s="88">
        <v>0</v>
      </c>
      <c r="G34" s="88">
        <v>0</v>
      </c>
      <c r="H34" s="88">
        <v>0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0</v>
      </c>
      <c r="E36" s="125"/>
      <c r="F36" s="128"/>
      <c r="G36" s="88">
        <v>0</v>
      </c>
      <c r="H36" s="88">
        <v>0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6783.9184478290608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3709.9985739953026</v>
      </c>
      <c r="E38" s="125"/>
      <c r="F38" s="88">
        <v>3691.9552106281935</v>
      </c>
      <c r="G38" s="88">
        <v>2.4820153583018993</v>
      </c>
      <c r="H38" s="88">
        <v>15.561348008807421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2220.6162141530167</v>
      </c>
      <c r="E39" s="125"/>
      <c r="F39" s="128"/>
      <c r="G39" s="88">
        <v>2220.6162141530167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853.30365968074148</v>
      </c>
      <c r="E40" s="125"/>
      <c r="F40" s="128"/>
      <c r="G40" s="128"/>
      <c r="H40" s="128"/>
      <c r="I40" s="128"/>
      <c r="J40" s="128"/>
      <c r="K40" s="131">
        <v>853.30365968074148</v>
      </c>
    </row>
    <row r="41" spans="2:11" ht="16.5" thickTop="1" thickBot="1" x14ac:dyDescent="0.3">
      <c r="B41" s="86"/>
      <c r="C41" s="84" t="s">
        <v>10</v>
      </c>
      <c r="D41" s="98">
        <f>SUM(D42:D52)</f>
        <v>11813.805526619686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0</v>
      </c>
      <c r="E45" s="85"/>
      <c r="F45" s="88">
        <v>0</v>
      </c>
      <c r="G45" s="128">
        <v>0</v>
      </c>
      <c r="H45" s="128">
        <v>0</v>
      </c>
      <c r="I45" s="88">
        <v>0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0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11813.805526619686</v>
      </c>
      <c r="E52" s="125"/>
      <c r="F52" s="128"/>
      <c r="G52" s="128"/>
      <c r="H52" s="128"/>
      <c r="I52" s="128"/>
      <c r="J52" s="88">
        <v>11813.805526619686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257056.13974474021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162808.54928143599</v>
      </c>
      <c r="E54" s="125"/>
      <c r="F54" s="88">
        <v>162233.27038190459</v>
      </c>
      <c r="G54" s="88">
        <v>429.72640687887014</v>
      </c>
      <c r="H54" s="88">
        <v>145.55249265252056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37507.447235626089</v>
      </c>
      <c r="E55" s="125"/>
      <c r="F55" s="88">
        <v>37381.595191242377</v>
      </c>
      <c r="G55" s="88">
        <v>94.009960864941633</v>
      </c>
      <c r="H55" s="88">
        <v>31.842083518770558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3343.2425607408741</v>
      </c>
      <c r="E59" s="125"/>
      <c r="F59" s="88">
        <v>3332.0246842349993</v>
      </c>
      <c r="G59" s="88">
        <v>8.379618594750001</v>
      </c>
      <c r="H59" s="88">
        <v>2.8382579111250004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1671.7292626731414</v>
      </c>
      <c r="E63" s="125"/>
      <c r="F63" s="88">
        <v>1666.119962097664</v>
      </c>
      <c r="G63" s="88">
        <v>4.1900799479470727</v>
      </c>
      <c r="H63" s="88">
        <v>1.4192206275304602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0</v>
      </c>
      <c r="E64" s="125"/>
      <c r="F64" s="88">
        <v>0</v>
      </c>
      <c r="G64" s="88">
        <v>0</v>
      </c>
      <c r="H64" s="88">
        <v>0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51725.171404264125</v>
      </c>
      <c r="E66" s="125"/>
      <c r="F66" s="88">
        <v>51545.491387164977</v>
      </c>
      <c r="G66" s="88">
        <v>134.20974405945904</v>
      </c>
      <c r="H66" s="88">
        <v>45.470273039690682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14489.759457459804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11064.443290204479</v>
      </c>
      <c r="E68" s="125"/>
      <c r="F68" s="88">
        <v>15.247561348605922</v>
      </c>
      <c r="G68" s="88">
        <v>11049.167322942303</v>
      </c>
      <c r="H68" s="88">
        <v>2.8405913570119203E-2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3425.316167255326</v>
      </c>
      <c r="E71" s="125">
        <v>0</v>
      </c>
      <c r="F71" s="128"/>
      <c r="G71" s="88">
        <v>2568.9871254414943</v>
      </c>
      <c r="H71" s="88">
        <v>856.32904181383151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80758.480645342337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64165.663800000009</v>
      </c>
      <c r="E73" s="125"/>
      <c r="F73" s="128"/>
      <c r="G73" s="88">
        <v>64165.663800000009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12984.760138754775</v>
      </c>
      <c r="E74" s="125"/>
      <c r="F74" s="128"/>
      <c r="G74" s="88">
        <v>10744.795413767275</v>
      </c>
      <c r="H74" s="88">
        <v>2239.9647249875002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3608.0567065875525</v>
      </c>
      <c r="E76" s="125"/>
      <c r="F76" s="128"/>
      <c r="G76" s="128"/>
      <c r="H76" s="88">
        <v>3608.0567065875525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604808.68624091882</v>
      </c>
      <c r="E79" s="85"/>
      <c r="F79" s="120">
        <f t="shared" ref="F79:K79" si="5">SUM(F15:F77)</f>
        <v>490328.08083686803</v>
      </c>
      <c r="G79" s="120">
        <f t="shared" si="5"/>
        <v>92487.652748329187</v>
      </c>
      <c r="H79" s="120">
        <f t="shared" si="5"/>
        <v>9325.8434694212228</v>
      </c>
      <c r="I79" s="120">
        <f t="shared" si="5"/>
        <v>0</v>
      </c>
      <c r="J79" s="120">
        <f t="shared" si="5"/>
        <v>11813.805526619686</v>
      </c>
      <c r="K79" s="127">
        <f t="shared" si="5"/>
        <v>853.30365968074148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workbookViewId="0">
      <selection activeCell="C82" sqref="C82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105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20502.313748728633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6406.0049741088842</v>
      </c>
      <c r="E16" s="125"/>
      <c r="F16" s="88">
        <v>6374.8497396326393</v>
      </c>
      <c r="G16" s="88">
        <v>4.2856627607740805</v>
      </c>
      <c r="H16" s="88">
        <v>26.869571715470403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925.27230269815664</v>
      </c>
      <c r="E17" s="125"/>
      <c r="F17" s="88">
        <v>924.36571994754797</v>
      </c>
      <c r="G17" s="88">
        <v>0.36611995697658445</v>
      </c>
      <c r="H17" s="88">
        <v>0.54046279363210092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3892.6536440015984</v>
      </c>
      <c r="E18" s="125"/>
      <c r="F18" s="88">
        <v>3877.3241155042888</v>
      </c>
      <c r="G18" s="88">
        <v>3.8785554029337912</v>
      </c>
      <c r="H18" s="88">
        <v>11.450973094375955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8845.3356010950192</v>
      </c>
      <c r="E19" s="125"/>
      <c r="F19" s="88">
        <v>8815.6560667437589</v>
      </c>
      <c r="G19" s="88">
        <v>7.5092797756200236</v>
      </c>
      <c r="H19" s="88">
        <v>22.170254575640069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433.04722682497771</v>
      </c>
      <c r="E20" s="125"/>
      <c r="F20" s="88">
        <v>0</v>
      </c>
      <c r="G20" s="88">
        <v>147.42033253616262</v>
      </c>
      <c r="H20" s="88">
        <v>285.62689428881509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9964.4188743315863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3360.2621582469137</v>
      </c>
      <c r="E22" s="125"/>
      <c r="F22" s="88">
        <v>3343.9197176985599</v>
      </c>
      <c r="G22" s="88">
        <v>2.2480392157423195</v>
      </c>
      <c r="H22" s="88">
        <v>14.094401332611602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451.78497822446371</v>
      </c>
      <c r="E23" s="125"/>
      <c r="F23" s="88">
        <v>451.34231883970955</v>
      </c>
      <c r="G23" s="88">
        <v>0.17876628999686722</v>
      </c>
      <c r="H23" s="88">
        <v>0.26389309475728023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921.24255382736521</v>
      </c>
      <c r="E24" s="125"/>
      <c r="F24" s="88">
        <v>917.61463948579706</v>
      </c>
      <c r="G24" s="88">
        <v>0.9179060382280918</v>
      </c>
      <c r="H24" s="88">
        <v>2.7100083033400799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5142.0859975161866</v>
      </c>
      <c r="E25" s="125"/>
      <c r="F25" s="88">
        <v>5124.8323030400243</v>
      </c>
      <c r="G25" s="88">
        <v>4.3653925783061327</v>
      </c>
      <c r="H25" s="88">
        <v>12.888301897856199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0</v>
      </c>
      <c r="E27" s="125"/>
      <c r="F27" s="88">
        <v>0</v>
      </c>
      <c r="G27" s="88">
        <v>0</v>
      </c>
      <c r="H27" s="88">
        <v>0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89.043186516657954</v>
      </c>
      <c r="E28" s="125"/>
      <c r="F28" s="88">
        <v>0</v>
      </c>
      <c r="G28" s="88">
        <v>30.312574133330365</v>
      </c>
      <c r="H28" s="88">
        <v>58.730612383327582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564.63960170220821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564.63960170220821</v>
      </c>
      <c r="E30" s="125"/>
      <c r="F30" s="88">
        <v>561.89350967500798</v>
      </c>
      <c r="G30" s="88">
        <v>0.377747898113376</v>
      </c>
      <c r="H30" s="88">
        <v>2.3683441290868803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0</v>
      </c>
      <c r="E31" s="125"/>
      <c r="F31" s="88">
        <v>0</v>
      </c>
      <c r="G31" s="88">
        <v>0</v>
      </c>
      <c r="H31" s="88">
        <v>0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0</v>
      </c>
      <c r="E32" s="125"/>
      <c r="F32" s="88">
        <v>0</v>
      </c>
      <c r="G32" s="88">
        <v>0</v>
      </c>
      <c r="H32" s="88">
        <v>0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0</v>
      </c>
      <c r="E33" s="125"/>
      <c r="F33" s="88">
        <v>0</v>
      </c>
      <c r="G33" s="88">
        <v>0</v>
      </c>
      <c r="H33" s="88">
        <v>0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0</v>
      </c>
      <c r="E34" s="125"/>
      <c r="F34" s="88">
        <v>0</v>
      </c>
      <c r="G34" s="88">
        <v>0</v>
      </c>
      <c r="H34" s="88">
        <v>0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0</v>
      </c>
      <c r="E36" s="125"/>
      <c r="F36" s="128"/>
      <c r="G36" s="88">
        <v>0</v>
      </c>
      <c r="H36" s="88">
        <v>0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933.42737181636141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601.25877192217592</v>
      </c>
      <c r="E38" s="125"/>
      <c r="F38" s="88">
        <v>598.33458467976129</v>
      </c>
      <c r="G38" s="88">
        <v>0.40224638270345298</v>
      </c>
      <c r="H38" s="88">
        <v>2.5219408597112292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193.87843609397953</v>
      </c>
      <c r="E39" s="125"/>
      <c r="F39" s="128"/>
      <c r="G39" s="88">
        <v>193.87843609397953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138.29016380020596</v>
      </c>
      <c r="E40" s="125"/>
      <c r="F40" s="128"/>
      <c r="G40" s="128"/>
      <c r="H40" s="128"/>
      <c r="I40" s="128"/>
      <c r="J40" s="128"/>
      <c r="K40" s="131">
        <v>138.29016380020596</v>
      </c>
    </row>
    <row r="41" spans="2:11" ht="16.5" thickTop="1" thickBot="1" x14ac:dyDescent="0.3">
      <c r="B41" s="86"/>
      <c r="C41" s="84" t="s">
        <v>10</v>
      </c>
      <c r="D41" s="98">
        <f>SUM(D42:D52)</f>
        <v>1107.2223013378709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0</v>
      </c>
      <c r="E45" s="85"/>
      <c r="F45" s="88">
        <v>0</v>
      </c>
      <c r="G45" s="128">
        <v>0</v>
      </c>
      <c r="H45" s="128">
        <v>0</v>
      </c>
      <c r="I45" s="88">
        <v>0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0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1107.2223013378709</v>
      </c>
      <c r="E52" s="125"/>
      <c r="F52" s="128"/>
      <c r="G52" s="128"/>
      <c r="H52" s="128"/>
      <c r="I52" s="128"/>
      <c r="J52" s="88">
        <v>1107.2223013378709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143280.15341002145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35295.208965426449</v>
      </c>
      <c r="E54" s="125"/>
      <c r="F54" s="88">
        <v>35170.494452202322</v>
      </c>
      <c r="G54" s="88">
        <v>93.16023879392813</v>
      </c>
      <c r="H54" s="88">
        <v>31.55427443020147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8154.3848281816172</v>
      </c>
      <c r="E55" s="125"/>
      <c r="F55" s="88">
        <v>8130.5619204134928</v>
      </c>
      <c r="G55" s="88">
        <v>16.897199263716345</v>
      </c>
      <c r="H55" s="88">
        <v>6.9257085044084654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28.932938860499998</v>
      </c>
      <c r="E59" s="125"/>
      <c r="F59" s="88">
        <v>28.835857619999999</v>
      </c>
      <c r="G59" s="88">
        <v>7.2518517000000005E-2</v>
      </c>
      <c r="H59" s="88">
        <v>2.4562723500000001E-2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0</v>
      </c>
      <c r="E63" s="125"/>
      <c r="F63" s="88">
        <v>0</v>
      </c>
      <c r="G63" s="88">
        <v>0</v>
      </c>
      <c r="H63" s="88">
        <v>0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0</v>
      </c>
      <c r="E64" s="125"/>
      <c r="F64" s="88">
        <v>0</v>
      </c>
      <c r="G64" s="88">
        <v>0</v>
      </c>
      <c r="H64" s="88">
        <v>0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99801.626677552893</v>
      </c>
      <c r="E66" s="125"/>
      <c r="F66" s="88">
        <v>99450.164622293058</v>
      </c>
      <c r="G66" s="88">
        <v>262.53691312512206</v>
      </c>
      <c r="H66" s="88">
        <v>88.92514213471668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2526.4839445853795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2426.2218960494333</v>
      </c>
      <c r="E68" s="125"/>
      <c r="F68" s="88">
        <v>3.3435000962132495</v>
      </c>
      <c r="G68" s="88">
        <v>2422.8721670768391</v>
      </c>
      <c r="H68" s="88">
        <v>6.2288763811665102E-3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100.26204853594621</v>
      </c>
      <c r="E71" s="125">
        <v>0</v>
      </c>
      <c r="F71" s="128"/>
      <c r="G71" s="88">
        <v>75.196536401959662</v>
      </c>
      <c r="H71" s="88">
        <v>25.065512133986552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27.153143275549088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18.820619999999998</v>
      </c>
      <c r="E73" s="125"/>
      <c r="F73" s="128"/>
      <c r="G73" s="88">
        <v>18.820619999999998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1.3360346945729287</v>
      </c>
      <c r="E74" s="125"/>
      <c r="F74" s="128"/>
      <c r="G74" s="88">
        <v>1.2492101735729286</v>
      </c>
      <c r="H74" s="88">
        <v>8.6824521000000002E-2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6.9964885809761581</v>
      </c>
      <c r="E76" s="125"/>
      <c r="F76" s="128"/>
      <c r="G76" s="128"/>
      <c r="H76" s="88">
        <v>6.9964885809761581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178905.81239579903</v>
      </c>
      <c r="E79" s="85"/>
      <c r="F79" s="120">
        <f t="shared" ref="F79:K79" si="5">SUM(F15:F77)</f>
        <v>173773.53306787217</v>
      </c>
      <c r="G79" s="120">
        <f t="shared" si="5"/>
        <v>3286.9464624150055</v>
      </c>
      <c r="H79" s="120">
        <f t="shared" si="5"/>
        <v>599.820400373795</v>
      </c>
      <c r="I79" s="120">
        <f t="shared" si="5"/>
        <v>0</v>
      </c>
      <c r="J79" s="120">
        <f t="shared" si="5"/>
        <v>1107.2223013378709</v>
      </c>
      <c r="K79" s="127">
        <f t="shared" si="5"/>
        <v>138.29016380020596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workbookViewId="0">
      <selection activeCell="H70" sqref="H70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106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274326.52912148804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64472.451395647397</v>
      </c>
      <c r="E16" s="125"/>
      <c r="F16" s="88">
        <v>64158.893359303678</v>
      </c>
      <c r="G16" s="88">
        <v>43.13252723950297</v>
      </c>
      <c r="H16" s="88">
        <v>270.42550910421483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120791.51718590512</v>
      </c>
      <c r="E17" s="125"/>
      <c r="F17" s="88">
        <v>120673.16553355232</v>
      </c>
      <c r="G17" s="88">
        <v>47.795859604009785</v>
      </c>
      <c r="H17" s="88">
        <v>70.555792748776355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33429.882628410771</v>
      </c>
      <c r="E18" s="125"/>
      <c r="F18" s="88">
        <v>33298.233531090329</v>
      </c>
      <c r="G18" s="88">
        <v>33.308807755774708</v>
      </c>
      <c r="H18" s="88">
        <v>98.340289564668154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53495.612016871266</v>
      </c>
      <c r="E19" s="125"/>
      <c r="F19" s="88">
        <v>53316.113473672987</v>
      </c>
      <c r="G19" s="88">
        <v>45.415294062214684</v>
      </c>
      <c r="H19" s="88">
        <v>134.08324913606239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2137.0658946535013</v>
      </c>
      <c r="E20" s="125"/>
      <c r="F20" s="88">
        <v>0</v>
      </c>
      <c r="G20" s="88">
        <v>727.51179392459619</v>
      </c>
      <c r="H20" s="88">
        <v>1409.554100728905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169951.33273616456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35171.224473636052</v>
      </c>
      <c r="E22" s="125"/>
      <c r="F22" s="88">
        <v>35000.171258766335</v>
      </c>
      <c r="G22" s="88">
        <v>23.529798616563795</v>
      </c>
      <c r="H22" s="88">
        <v>147.52341625315898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80706.480352730388</v>
      </c>
      <c r="E23" s="125"/>
      <c r="F23" s="88">
        <v>80627.404060554822</v>
      </c>
      <c r="G23" s="88">
        <v>31.934656455519633</v>
      </c>
      <c r="H23" s="88">
        <v>47.141635720052797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10826.119743016985</v>
      </c>
      <c r="E24" s="125"/>
      <c r="F24" s="88">
        <v>10783.485764684081</v>
      </c>
      <c r="G24" s="88">
        <v>10.786910180614434</v>
      </c>
      <c r="H24" s="88">
        <v>31.847068152290237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42555.228631499529</v>
      </c>
      <c r="E25" s="125"/>
      <c r="F25" s="88">
        <v>42412.439321183483</v>
      </c>
      <c r="G25" s="88">
        <v>36.127415863095727</v>
      </c>
      <c r="H25" s="88">
        <v>106.66189445294927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90.97692065817543</v>
      </c>
      <c r="E27" s="125"/>
      <c r="F27" s="88">
        <v>90.333326690087489</v>
      </c>
      <c r="G27" s="88">
        <v>0.20449822094678757</v>
      </c>
      <c r="H27" s="88">
        <v>0.43909574714115435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601.30261462341502</v>
      </c>
      <c r="E28" s="125"/>
      <c r="F28" s="88">
        <v>0</v>
      </c>
      <c r="G28" s="88">
        <v>204.69876242499234</v>
      </c>
      <c r="H28" s="88">
        <v>396.60385219842271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87679.452215994374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77664.765815994368</v>
      </c>
      <c r="E30" s="125"/>
      <c r="F30" s="88">
        <v>77287.047721906172</v>
      </c>
      <c r="G30" s="88">
        <v>51.958279150126273</v>
      </c>
      <c r="H30" s="88">
        <v>325.75981493807137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10014.686400000001</v>
      </c>
      <c r="E31" s="125"/>
      <c r="F31" s="88">
        <v>10004.874</v>
      </c>
      <c r="G31" s="88">
        <v>3.9627000000000003</v>
      </c>
      <c r="H31" s="88">
        <v>5.8497000000000003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0</v>
      </c>
      <c r="E32" s="125"/>
      <c r="F32" s="88">
        <v>0</v>
      </c>
      <c r="G32" s="88">
        <v>0</v>
      </c>
      <c r="H32" s="88">
        <v>0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0</v>
      </c>
      <c r="E33" s="125"/>
      <c r="F33" s="88">
        <v>0</v>
      </c>
      <c r="G33" s="88">
        <v>0</v>
      </c>
      <c r="H33" s="88">
        <v>0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0</v>
      </c>
      <c r="E34" s="125"/>
      <c r="F34" s="88">
        <v>0</v>
      </c>
      <c r="G34" s="88">
        <v>0</v>
      </c>
      <c r="H34" s="88">
        <v>0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0</v>
      </c>
      <c r="E36" s="125"/>
      <c r="F36" s="128"/>
      <c r="G36" s="88">
        <v>0</v>
      </c>
      <c r="H36" s="88">
        <v>0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43404.971111461193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10319.35130608317</v>
      </c>
      <c r="E38" s="125"/>
      <c r="F38" s="88">
        <v>10269.163738186615</v>
      </c>
      <c r="G38" s="88">
        <v>6.9037192113604346</v>
      </c>
      <c r="H38" s="88">
        <v>43.283848685194911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30712.157913307994</v>
      </c>
      <c r="E39" s="125"/>
      <c r="F39" s="128"/>
      <c r="G39" s="88">
        <v>30712.157913307994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2373.4618920700309</v>
      </c>
      <c r="E40" s="125"/>
      <c r="F40" s="128"/>
      <c r="G40" s="128"/>
      <c r="H40" s="128"/>
      <c r="I40" s="128"/>
      <c r="J40" s="128"/>
      <c r="K40" s="131">
        <v>2373.4618920700309</v>
      </c>
    </row>
    <row r="41" spans="2:11" ht="16.5" thickTop="1" thickBot="1" x14ac:dyDescent="0.3">
      <c r="B41" s="86"/>
      <c r="C41" s="84" t="s">
        <v>10</v>
      </c>
      <c r="D41" s="98">
        <f>SUM(D42:D52)</f>
        <v>26611.112667948593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0</v>
      </c>
      <c r="E45" s="85"/>
      <c r="F45" s="88">
        <v>0</v>
      </c>
      <c r="G45" s="128">
        <v>0</v>
      </c>
      <c r="H45" s="128">
        <v>0</v>
      </c>
      <c r="I45" s="88">
        <v>0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0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26611.112667948593</v>
      </c>
      <c r="E52" s="125"/>
      <c r="F52" s="128"/>
      <c r="G52" s="128"/>
      <c r="H52" s="128"/>
      <c r="I52" s="128"/>
      <c r="J52" s="88">
        <v>26611.112667948593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730507.02152110706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418440.42970556486</v>
      </c>
      <c r="E54" s="125"/>
      <c r="F54" s="88">
        <v>416961.88357894629</v>
      </c>
      <c r="G54" s="88">
        <v>1104.4561427753349</v>
      </c>
      <c r="H54" s="88">
        <v>374.08998384325866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129875.14966318395</v>
      </c>
      <c r="E55" s="125"/>
      <c r="F55" s="88">
        <v>129439.36812366539</v>
      </c>
      <c r="G55" s="88">
        <v>325.52355964036997</v>
      </c>
      <c r="H55" s="88">
        <v>110.25797987818984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22068.464830617431</v>
      </c>
      <c r="E59" s="125"/>
      <c r="F59" s="88">
        <v>21994.416565005125</v>
      </c>
      <c r="G59" s="88">
        <v>55.313162264615379</v>
      </c>
      <c r="H59" s="88">
        <v>18.735103347692306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15673.154968432547</v>
      </c>
      <c r="E63" s="125"/>
      <c r="F63" s="88">
        <v>15620.565449814325</v>
      </c>
      <c r="G63" s="88">
        <v>39.283736799154461</v>
      </c>
      <c r="H63" s="88">
        <v>13.305781819068452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15672.3566721446</v>
      </c>
      <c r="E64" s="125"/>
      <c r="F64" s="88">
        <v>15620.565449814325</v>
      </c>
      <c r="G64" s="88">
        <v>38.687419090086081</v>
      </c>
      <c r="H64" s="88">
        <v>13.103803240190446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128777.46568116375</v>
      </c>
      <c r="E66" s="125"/>
      <c r="F66" s="88">
        <v>128332.01676110817</v>
      </c>
      <c r="G66" s="88">
        <v>332.70928063060228</v>
      </c>
      <c r="H66" s="88">
        <v>112.73963942497484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42100.113591338479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30721.282555677088</v>
      </c>
      <c r="E68" s="125"/>
      <c r="F68" s="88">
        <v>42.336033380933578</v>
      </c>
      <c r="G68" s="88">
        <v>30678.86765108012</v>
      </c>
      <c r="H68" s="88">
        <v>7.8871216034191158E-2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11378.831035661387</v>
      </c>
      <c r="E71" s="125">
        <v>0</v>
      </c>
      <c r="F71" s="128"/>
      <c r="G71" s="88">
        <v>8534.1232767460406</v>
      </c>
      <c r="H71" s="88">
        <v>2844.7077589153464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162624.24475754105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127470.71043000002</v>
      </c>
      <c r="E73" s="125"/>
      <c r="F73" s="128"/>
      <c r="G73" s="88">
        <v>127470.71043000002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26131.652016781667</v>
      </c>
      <c r="E74" s="125"/>
      <c r="F74" s="128"/>
      <c r="G74" s="88">
        <v>21609.685143302166</v>
      </c>
      <c r="H74" s="88">
        <v>4521.9668734795005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9021.8823107593689</v>
      </c>
      <c r="E76" s="125"/>
      <c r="F76" s="128"/>
      <c r="G76" s="128"/>
      <c r="H76" s="88">
        <v>9021.8823107593689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1537204.7777230432</v>
      </c>
      <c r="E79" s="85"/>
      <c r="F79" s="120">
        <f t="shared" ref="F79:K79" si="5">SUM(F15:F77)</f>
        <v>1265932.4770513254</v>
      </c>
      <c r="G79" s="120">
        <f t="shared" si="5"/>
        <v>222168.78873834581</v>
      </c>
      <c r="H79" s="120">
        <f t="shared" si="5"/>
        <v>20118.937373353532</v>
      </c>
      <c r="I79" s="120">
        <f t="shared" si="5"/>
        <v>0</v>
      </c>
      <c r="J79" s="120">
        <f t="shared" si="5"/>
        <v>26611.112667948593</v>
      </c>
      <c r="K79" s="127">
        <f t="shared" si="5"/>
        <v>2373.4618920700309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0"/>
  <sheetViews>
    <sheetView workbookViewId="0">
      <selection activeCell="M29" sqref="M29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4" t="s">
        <v>35</v>
      </c>
      <c r="C6" s="75" t="s">
        <v>107</v>
      </c>
    </row>
    <row r="8" spans="2:11" ht="15.75" thickBot="1" x14ac:dyDescent="0.3">
      <c r="B8" s="76" t="s">
        <v>36</v>
      </c>
    </row>
    <row r="9" spans="2:11" ht="16.5" thickTop="1" thickBot="1" x14ac:dyDescent="0.3">
      <c r="B9" s="75"/>
      <c r="C9" t="s">
        <v>37</v>
      </c>
    </row>
    <row r="10" spans="2:11" ht="15.75" thickTop="1" x14ac:dyDescent="0.25">
      <c r="B10" s="77"/>
      <c r="C10" t="s">
        <v>38</v>
      </c>
    </row>
    <row r="11" spans="2:11" x14ac:dyDescent="0.25">
      <c r="B11" s="78"/>
    </row>
    <row r="12" spans="2:11" ht="15.75" thickBot="1" x14ac:dyDescent="0.3">
      <c r="B12" s="78"/>
    </row>
    <row r="13" spans="2:11" ht="15.75" thickBot="1" x14ac:dyDescent="0.3">
      <c r="B13" s="154" t="s">
        <v>72</v>
      </c>
      <c r="C13" s="155"/>
      <c r="D13" s="155"/>
      <c r="E13" s="155"/>
      <c r="F13" s="155"/>
      <c r="G13" s="155"/>
      <c r="H13" s="155"/>
      <c r="I13" s="155"/>
      <c r="J13" s="155"/>
      <c r="K13" s="156"/>
    </row>
    <row r="14" spans="2:11" x14ac:dyDescent="0.25">
      <c r="B14" s="79"/>
      <c r="C14" s="80"/>
      <c r="D14" s="81" t="s">
        <v>77</v>
      </c>
      <c r="E14" s="111"/>
      <c r="F14" s="82" t="s">
        <v>78</v>
      </c>
      <c r="G14" s="82" t="s">
        <v>79</v>
      </c>
      <c r="H14" s="82" t="s">
        <v>80</v>
      </c>
      <c r="I14" s="82" t="s">
        <v>81</v>
      </c>
      <c r="J14" s="82" t="s">
        <v>82</v>
      </c>
      <c r="K14" s="112" t="s">
        <v>83</v>
      </c>
    </row>
    <row r="15" spans="2:11" ht="15.75" thickBot="1" x14ac:dyDescent="0.3">
      <c r="B15" s="83" t="s">
        <v>39</v>
      </c>
      <c r="C15" s="84" t="s">
        <v>40</v>
      </c>
      <c r="D15" s="98">
        <f>SUM(D16:D20)</f>
        <v>75952.621436905305</v>
      </c>
      <c r="E15" s="132"/>
      <c r="F15" s="126"/>
      <c r="G15" s="126"/>
      <c r="H15" s="126"/>
      <c r="I15" s="126"/>
      <c r="J15" s="125"/>
      <c r="K15" s="130"/>
    </row>
    <row r="16" spans="2:11" ht="16.5" thickTop="1" thickBot="1" x14ac:dyDescent="0.3">
      <c r="B16" s="86"/>
      <c r="C16" s="87" t="s">
        <v>41</v>
      </c>
      <c r="D16" s="123">
        <f>SUM(F16:H16)</f>
        <v>18047.601657416159</v>
      </c>
      <c r="E16" s="125"/>
      <c r="F16" s="88">
        <v>17959.828191169534</v>
      </c>
      <c r="G16" s="88">
        <v>12.073973507214191</v>
      </c>
      <c r="H16" s="88">
        <v>75.699492739410971</v>
      </c>
      <c r="I16" s="128"/>
      <c r="J16" s="128"/>
      <c r="K16" s="134"/>
    </row>
    <row r="17" spans="2:14" ht="16.5" thickTop="1" thickBot="1" x14ac:dyDescent="0.3">
      <c r="B17" s="86"/>
      <c r="C17" s="87" t="s">
        <v>42</v>
      </c>
      <c r="D17" s="123">
        <f>SUM(F17:H17)</f>
        <v>8806.09699052014</v>
      </c>
      <c r="E17" s="125"/>
      <c r="F17" s="88">
        <v>8797.4687676623798</v>
      </c>
      <c r="G17" s="88">
        <v>3.484474615633911</v>
      </c>
      <c r="H17" s="88">
        <v>5.143748242126251</v>
      </c>
      <c r="I17" s="128"/>
      <c r="J17" s="128"/>
      <c r="K17" s="134"/>
    </row>
    <row r="18" spans="2:14" ht="16.5" thickTop="1" thickBot="1" x14ac:dyDescent="0.3">
      <c r="B18" s="86"/>
      <c r="C18" s="87" t="s">
        <v>43</v>
      </c>
      <c r="D18" s="123">
        <f>SUM(F18:H18)</f>
        <v>10329.467167561979</v>
      </c>
      <c r="E18" s="125"/>
      <c r="F18" s="88">
        <v>10288.789040045762</v>
      </c>
      <c r="G18" s="88">
        <v>10.292056359524977</v>
      </c>
      <c r="H18" s="88">
        <v>30.386071156692786</v>
      </c>
      <c r="I18" s="128"/>
      <c r="J18" s="128"/>
      <c r="K18" s="134"/>
    </row>
    <row r="19" spans="2:14" ht="16.5" thickTop="1" thickBot="1" x14ac:dyDescent="0.3">
      <c r="B19" s="86"/>
      <c r="C19" s="87" t="s">
        <v>69</v>
      </c>
      <c r="D19" s="123">
        <f>SUM(F19:H19)</f>
        <v>35940.581817391576</v>
      </c>
      <c r="E19" s="125"/>
      <c r="F19" s="88">
        <v>35819.987214681256</v>
      </c>
      <c r="G19" s="88">
        <v>30.511887432732816</v>
      </c>
      <c r="H19" s="88">
        <v>90.082715277592129</v>
      </c>
      <c r="I19" s="128"/>
      <c r="J19" s="128"/>
      <c r="K19" s="134"/>
    </row>
    <row r="20" spans="2:14" ht="16.5" thickTop="1" thickBot="1" x14ac:dyDescent="0.3">
      <c r="B20" s="86"/>
      <c r="C20" s="87" t="s">
        <v>44</v>
      </c>
      <c r="D20" s="123">
        <f>SUM(F20:H20)</f>
        <v>2828.8738040154549</v>
      </c>
      <c r="E20" s="125"/>
      <c r="F20" s="88">
        <v>0</v>
      </c>
      <c r="G20" s="88">
        <v>963.02086945206986</v>
      </c>
      <c r="H20" s="88">
        <v>1865.8529345633851</v>
      </c>
      <c r="I20" s="128"/>
      <c r="J20" s="128"/>
      <c r="K20" s="134"/>
    </row>
    <row r="21" spans="2:14" ht="16.5" thickTop="1" thickBot="1" x14ac:dyDescent="0.3">
      <c r="B21" s="86"/>
      <c r="C21" s="84" t="s">
        <v>46</v>
      </c>
      <c r="D21" s="98">
        <f>SUM(D22:D28)</f>
        <v>146545.22144488123</v>
      </c>
      <c r="E21" s="125"/>
      <c r="F21" s="129"/>
      <c r="G21" s="129"/>
      <c r="H21" s="129"/>
      <c r="I21" s="128"/>
      <c r="J21" s="128"/>
      <c r="K21" s="134"/>
    </row>
    <row r="22" spans="2:14" ht="16.5" thickTop="1" thickBot="1" x14ac:dyDescent="0.3">
      <c r="B22" s="86"/>
      <c r="C22" s="87" t="s">
        <v>41</v>
      </c>
      <c r="D22" s="123">
        <f>SUM(F22:H22)</f>
        <v>5608.2930105947353</v>
      </c>
      <c r="E22" s="125"/>
      <c r="F22" s="88">
        <v>5581.0174020894719</v>
      </c>
      <c r="G22" s="88">
        <v>3.7519877995971842</v>
      </c>
      <c r="H22" s="88">
        <v>23.52362070566592</v>
      </c>
      <c r="I22" s="128"/>
      <c r="J22" s="128"/>
      <c r="K22" s="134"/>
    </row>
    <row r="23" spans="2:14" ht="16.5" thickTop="1" thickBot="1" x14ac:dyDescent="0.3">
      <c r="B23" s="86"/>
      <c r="C23" s="87" t="s">
        <v>42</v>
      </c>
      <c r="D23" s="123">
        <f t="shared" ref="D23:D31" si="0">SUM(F23:H23)</f>
        <v>21466.533116551269</v>
      </c>
      <c r="E23" s="125"/>
      <c r="F23" s="88">
        <v>21445.500185399989</v>
      </c>
      <c r="G23" s="88">
        <v>8.4940683495548814</v>
      </c>
      <c r="H23" s="88">
        <v>12.538862801723873</v>
      </c>
      <c r="I23" s="128"/>
      <c r="J23" s="128"/>
      <c r="K23" s="134"/>
    </row>
    <row r="24" spans="2:14" ht="16.5" thickTop="1" thickBot="1" x14ac:dyDescent="0.3">
      <c r="B24" s="86"/>
      <c r="C24" s="87" t="s">
        <v>43</v>
      </c>
      <c r="D24" s="123">
        <f>SUM(F24:H24)</f>
        <v>12204.566796151306</v>
      </c>
      <c r="E24" s="125"/>
      <c r="F24" s="88">
        <v>12156.504401803117</v>
      </c>
      <c r="G24" s="88">
        <v>12.160364835084097</v>
      </c>
      <c r="H24" s="88">
        <v>35.902029513105425</v>
      </c>
      <c r="I24" s="128"/>
      <c r="J24" s="128"/>
      <c r="K24" s="134"/>
    </row>
    <row r="25" spans="2:14" ht="16.5" thickTop="1" thickBot="1" x14ac:dyDescent="0.3">
      <c r="B25" s="86"/>
      <c r="C25" s="87" t="s">
        <v>69</v>
      </c>
      <c r="D25" s="123">
        <f>SUM(F25:H25)</f>
        <v>104310.09611653948</v>
      </c>
      <c r="E25" s="125"/>
      <c r="F25" s="88">
        <v>103960.09525501302</v>
      </c>
      <c r="G25" s="88">
        <v>88.554434844048416</v>
      </c>
      <c r="H25" s="88">
        <v>261.44642668242864</v>
      </c>
      <c r="I25" s="128"/>
      <c r="J25" s="128"/>
      <c r="K25" s="134"/>
      <c r="N25" s="78"/>
    </row>
    <row r="26" spans="2:14" ht="16.5" thickTop="1" thickBot="1" x14ac:dyDescent="0.3">
      <c r="B26" s="86"/>
      <c r="C26" s="87" t="s">
        <v>70</v>
      </c>
      <c r="D26" s="123">
        <f t="shared" ref="D26:D28" si="1">SUM(F26:H26)</f>
        <v>0</v>
      </c>
      <c r="E26" s="125"/>
      <c r="F26" s="88"/>
      <c r="G26" s="88"/>
      <c r="H26" s="88"/>
      <c r="I26" s="128"/>
      <c r="J26" s="128"/>
      <c r="K26" s="134"/>
      <c r="N26" s="78"/>
    </row>
    <row r="27" spans="2:14" ht="16.5" thickTop="1" thickBot="1" x14ac:dyDescent="0.3">
      <c r="B27" s="86"/>
      <c r="C27" s="87" t="s">
        <v>45</v>
      </c>
      <c r="D27" s="123">
        <f t="shared" si="1"/>
        <v>51.741663827143519</v>
      </c>
      <c r="E27" s="125"/>
      <c r="F27" s="88">
        <v>51.375630084771615</v>
      </c>
      <c r="G27" s="88">
        <v>0.11630508182656057</v>
      </c>
      <c r="H27" s="88">
        <v>0.24972866054534218</v>
      </c>
      <c r="I27" s="128"/>
      <c r="J27" s="128"/>
      <c r="K27" s="134"/>
      <c r="N27" s="78"/>
    </row>
    <row r="28" spans="2:14" ht="16.5" thickTop="1" thickBot="1" x14ac:dyDescent="0.3">
      <c r="B28" s="86"/>
      <c r="C28" s="87" t="s">
        <v>44</v>
      </c>
      <c r="D28" s="123">
        <f t="shared" si="1"/>
        <v>2903.9907412172706</v>
      </c>
      <c r="E28" s="125"/>
      <c r="F28" s="88">
        <v>0</v>
      </c>
      <c r="G28" s="88">
        <v>988.59259275481543</v>
      </c>
      <c r="H28" s="88">
        <v>1915.3981484624551</v>
      </c>
      <c r="I28" s="128"/>
      <c r="J28" s="128"/>
      <c r="K28" s="134"/>
      <c r="N28" s="78"/>
    </row>
    <row r="29" spans="2:14" ht="16.5" thickTop="1" thickBot="1" x14ac:dyDescent="0.3">
      <c r="B29" s="86"/>
      <c r="C29" s="84" t="s">
        <v>47</v>
      </c>
      <c r="D29" s="98">
        <f>SUM(D30:D36)</f>
        <v>64775.324089363537</v>
      </c>
      <c r="E29" s="125"/>
      <c r="F29" s="129"/>
      <c r="G29" s="129"/>
      <c r="H29" s="129"/>
      <c r="I29" s="129"/>
      <c r="J29" s="128"/>
      <c r="K29" s="134"/>
      <c r="N29" s="78"/>
    </row>
    <row r="30" spans="2:14" ht="16.5" thickTop="1" thickBot="1" x14ac:dyDescent="0.3">
      <c r="B30" s="86"/>
      <c r="C30" s="87" t="s">
        <v>41</v>
      </c>
      <c r="D30" s="123">
        <f>SUM(F30:H30)</f>
        <v>15626.950232431958</v>
      </c>
      <c r="E30" s="125"/>
      <c r="F30" s="88">
        <v>15550.949464307711</v>
      </c>
      <c r="G30" s="88">
        <v>10.454540535994465</v>
      </c>
      <c r="H30" s="88">
        <v>65.546227588252336</v>
      </c>
      <c r="I30" s="128"/>
      <c r="J30" s="128"/>
      <c r="K30" s="134"/>
      <c r="N30" s="78"/>
    </row>
    <row r="31" spans="2:14" ht="16.5" thickTop="1" thickBot="1" x14ac:dyDescent="0.3">
      <c r="B31" s="86"/>
      <c r="C31" s="87" t="s">
        <v>42</v>
      </c>
      <c r="D31" s="123">
        <f t="shared" si="0"/>
        <v>47555.643248</v>
      </c>
      <c r="E31" s="125"/>
      <c r="F31" s="88">
        <v>47509.048179999998</v>
      </c>
      <c r="G31" s="88">
        <v>18.817238999999997</v>
      </c>
      <c r="H31" s="88">
        <v>27.777829000000001</v>
      </c>
      <c r="I31" s="128"/>
      <c r="J31" s="128"/>
      <c r="K31" s="134"/>
    </row>
    <row r="32" spans="2:14" ht="16.5" thickTop="1" thickBot="1" x14ac:dyDescent="0.3">
      <c r="B32" s="86"/>
      <c r="C32" s="87" t="s">
        <v>43</v>
      </c>
      <c r="D32" s="123">
        <f>SUM(F32:H32)</f>
        <v>1405.17094608</v>
      </c>
      <c r="E32" s="125"/>
      <c r="F32" s="88">
        <v>1399.6372896</v>
      </c>
      <c r="G32" s="88">
        <v>1.4000817600000002</v>
      </c>
      <c r="H32" s="88">
        <v>4.1335747199999995</v>
      </c>
      <c r="I32" s="128"/>
      <c r="J32" s="128"/>
      <c r="K32" s="134"/>
    </row>
    <row r="33" spans="2:11" ht="16.5" thickTop="1" thickBot="1" x14ac:dyDescent="0.3">
      <c r="B33" s="86"/>
      <c r="C33" s="87" t="s">
        <v>69</v>
      </c>
      <c r="D33" s="123">
        <f>SUM(F33:H33)</f>
        <v>172.52753735157995</v>
      </c>
      <c r="E33" s="125"/>
      <c r="F33" s="88">
        <v>171.94823426499997</v>
      </c>
      <c r="G33" s="88">
        <v>0.14657066046</v>
      </c>
      <c r="H33" s="88">
        <v>0.43273242611999996</v>
      </c>
      <c r="I33" s="128"/>
      <c r="J33" s="128"/>
      <c r="K33" s="134"/>
    </row>
    <row r="34" spans="2:11" ht="16.5" thickTop="1" thickBot="1" x14ac:dyDescent="0.3">
      <c r="B34" s="86"/>
      <c r="C34" s="87" t="s">
        <v>70</v>
      </c>
      <c r="D34" s="123">
        <f>SUM(F34:H34)</f>
        <v>15.032125499999999</v>
      </c>
      <c r="E34" s="125"/>
      <c r="F34" s="88">
        <v>14.982449999999998</v>
      </c>
      <c r="G34" s="88">
        <v>1.25685E-2</v>
      </c>
      <c r="H34" s="88">
        <v>3.7107000000000001E-2</v>
      </c>
      <c r="I34" s="128"/>
      <c r="J34" s="128"/>
      <c r="K34" s="134"/>
    </row>
    <row r="35" spans="2:11" ht="16.5" thickTop="1" thickBot="1" x14ac:dyDescent="0.3">
      <c r="B35" s="86"/>
      <c r="C35" s="87" t="s">
        <v>45</v>
      </c>
      <c r="D35" s="123">
        <f>SUM(F35:H35)</f>
        <v>0</v>
      </c>
      <c r="E35" s="125"/>
      <c r="F35" s="88"/>
      <c r="G35" s="88"/>
      <c r="H35" s="88"/>
      <c r="I35" s="128"/>
      <c r="J35" s="128"/>
      <c r="K35" s="134"/>
    </row>
    <row r="36" spans="2:11" ht="16.5" thickTop="1" thickBot="1" x14ac:dyDescent="0.3">
      <c r="B36" s="86"/>
      <c r="C36" s="87" t="s">
        <v>44</v>
      </c>
      <c r="D36" s="123">
        <f>SUM(F36:H36)</f>
        <v>0</v>
      </c>
      <c r="E36" s="125"/>
      <c r="F36" s="128"/>
      <c r="G36" s="88">
        <v>0</v>
      </c>
      <c r="H36" s="88">
        <v>0</v>
      </c>
      <c r="I36" s="128"/>
      <c r="J36" s="128"/>
      <c r="K36" s="134"/>
    </row>
    <row r="37" spans="2:11" ht="16.5" thickTop="1" thickBot="1" x14ac:dyDescent="0.3">
      <c r="B37" s="86"/>
      <c r="C37" s="84" t="s">
        <v>49</v>
      </c>
      <c r="D37" s="98">
        <f>SUM(D38:D40)</f>
        <v>13960.171905574989</v>
      </c>
      <c r="E37" s="125"/>
      <c r="F37" s="128"/>
      <c r="G37" s="128"/>
      <c r="H37" s="128"/>
      <c r="I37" s="128"/>
      <c r="J37" s="128"/>
      <c r="K37" s="134"/>
    </row>
    <row r="38" spans="2:11" ht="16.5" thickTop="1" thickBot="1" x14ac:dyDescent="0.3">
      <c r="B38" s="86"/>
      <c r="C38" s="87" t="s">
        <v>50</v>
      </c>
      <c r="D38" s="123">
        <f>SUM(F38:H38)</f>
        <v>2286.2615732057739</v>
      </c>
      <c r="E38" s="125"/>
      <c r="F38" s="88">
        <v>2275.1424723503828</v>
      </c>
      <c r="G38" s="88">
        <v>1.5295252072513001</v>
      </c>
      <c r="H38" s="88">
        <v>9.5895756481397605</v>
      </c>
      <c r="I38" s="128"/>
      <c r="J38" s="128"/>
      <c r="K38" s="134"/>
    </row>
    <row r="39" spans="2:11" ht="16.5" thickTop="1" thickBot="1" x14ac:dyDescent="0.3">
      <c r="B39" s="86"/>
      <c r="C39" s="87" t="s">
        <v>51</v>
      </c>
      <c r="D39" s="123">
        <f>G39</f>
        <v>11148.067713162212</v>
      </c>
      <c r="E39" s="125"/>
      <c r="F39" s="128"/>
      <c r="G39" s="88">
        <v>11148.067713162212</v>
      </c>
      <c r="H39" s="128"/>
      <c r="I39" s="128"/>
      <c r="J39" s="128"/>
      <c r="K39" s="134"/>
    </row>
    <row r="40" spans="2:11" ht="16.5" thickTop="1" thickBot="1" x14ac:dyDescent="0.3">
      <c r="B40" s="86"/>
      <c r="C40" s="87" t="s">
        <v>52</v>
      </c>
      <c r="D40" s="114">
        <f>K40</f>
        <v>525.84261920700305</v>
      </c>
      <c r="E40" s="125"/>
      <c r="F40" s="128"/>
      <c r="G40" s="128"/>
      <c r="H40" s="128"/>
      <c r="I40" s="128"/>
      <c r="J40" s="128"/>
      <c r="K40" s="131">
        <v>525.84261920700305</v>
      </c>
    </row>
    <row r="41" spans="2:11" ht="16.5" thickTop="1" thickBot="1" x14ac:dyDescent="0.3">
      <c r="B41" s="86"/>
      <c r="C41" s="84" t="s">
        <v>10</v>
      </c>
      <c r="D41" s="98">
        <f>SUM(D42:D52)</f>
        <v>6201.6812399377404</v>
      </c>
      <c r="E41" s="85"/>
      <c r="F41" s="128"/>
      <c r="G41" s="128"/>
      <c r="H41" s="128"/>
      <c r="I41" s="128"/>
      <c r="J41" s="128"/>
      <c r="K41" s="134"/>
    </row>
    <row r="42" spans="2:11" ht="16.5" thickTop="1" thickBot="1" x14ac:dyDescent="0.3">
      <c r="B42" s="86"/>
      <c r="C42" s="87" t="s">
        <v>53</v>
      </c>
      <c r="D42" s="75">
        <f>SUM(F42:K42)</f>
        <v>0</v>
      </c>
      <c r="E42" s="85"/>
      <c r="F42" s="88"/>
      <c r="G42" s="88"/>
      <c r="H42" s="128"/>
      <c r="I42" s="128"/>
      <c r="J42" s="128"/>
      <c r="K42" s="134"/>
    </row>
    <row r="43" spans="2:11" ht="16.5" thickTop="1" thickBot="1" x14ac:dyDescent="0.3">
      <c r="B43" s="86"/>
      <c r="C43" s="87" t="s">
        <v>84</v>
      </c>
      <c r="D43" s="75">
        <f t="shared" ref="D43:D52" si="2">SUM(F43:K43)</f>
        <v>0</v>
      </c>
      <c r="E43" s="85"/>
      <c r="F43" s="88"/>
      <c r="G43" s="88"/>
      <c r="H43" s="128"/>
      <c r="I43" s="128"/>
      <c r="J43" s="128"/>
      <c r="K43" s="134"/>
    </row>
    <row r="44" spans="2:11" ht="16.5" thickTop="1" thickBot="1" x14ac:dyDescent="0.3">
      <c r="B44" s="86"/>
      <c r="C44" s="87" t="s">
        <v>109</v>
      </c>
      <c r="D44" s="75">
        <f t="shared" si="2"/>
        <v>0</v>
      </c>
      <c r="E44" s="85"/>
      <c r="F44" s="88"/>
      <c r="G44" s="136"/>
      <c r="H44" s="128"/>
      <c r="I44" s="137"/>
      <c r="J44" s="128"/>
      <c r="K44" s="134"/>
    </row>
    <row r="45" spans="2:11" ht="16.5" thickTop="1" thickBot="1" x14ac:dyDescent="0.3">
      <c r="B45" s="86"/>
      <c r="C45" s="87" t="s">
        <v>85</v>
      </c>
      <c r="D45" s="75">
        <f t="shared" si="2"/>
        <v>0</v>
      </c>
      <c r="E45" s="85"/>
      <c r="F45" s="88">
        <v>0</v>
      </c>
      <c r="G45" s="128">
        <v>0</v>
      </c>
      <c r="H45" s="128">
        <v>0</v>
      </c>
      <c r="I45" s="88">
        <v>0</v>
      </c>
      <c r="J45" s="128"/>
      <c r="K45" s="134"/>
    </row>
    <row r="46" spans="2:11" ht="16.5" thickTop="1" thickBot="1" x14ac:dyDescent="0.3">
      <c r="B46" s="86"/>
      <c r="C46" s="89" t="s">
        <v>71</v>
      </c>
      <c r="D46" s="75">
        <v>0</v>
      </c>
      <c r="E46" s="85"/>
      <c r="F46" s="88"/>
      <c r="G46" s="88"/>
      <c r="H46" s="128"/>
      <c r="I46" s="128"/>
      <c r="J46" s="128"/>
      <c r="K46" s="134"/>
    </row>
    <row r="47" spans="2:11" ht="16.5" thickTop="1" thickBot="1" x14ac:dyDescent="0.3">
      <c r="B47" s="86"/>
      <c r="C47" s="89" t="s">
        <v>86</v>
      </c>
      <c r="D47" s="75">
        <f t="shared" si="2"/>
        <v>0</v>
      </c>
      <c r="E47" s="85"/>
      <c r="F47" s="88"/>
      <c r="G47" s="88"/>
      <c r="H47" s="128"/>
      <c r="I47" s="128"/>
      <c r="J47" s="128"/>
      <c r="K47" s="134"/>
    </row>
    <row r="48" spans="2:11" ht="16.5" thickTop="1" thickBot="1" x14ac:dyDescent="0.3">
      <c r="B48" s="86"/>
      <c r="C48" s="89" t="s">
        <v>87</v>
      </c>
      <c r="D48" s="75">
        <f t="shared" si="2"/>
        <v>0</v>
      </c>
      <c r="E48" s="85"/>
      <c r="F48" s="88"/>
      <c r="G48" s="88"/>
      <c r="H48" s="128"/>
      <c r="I48" s="128"/>
      <c r="J48" s="128"/>
      <c r="K48" s="134"/>
    </row>
    <row r="49" spans="2:11" ht="16.5" thickTop="1" thickBot="1" x14ac:dyDescent="0.3">
      <c r="B49" s="86"/>
      <c r="C49" s="87" t="s">
        <v>88</v>
      </c>
      <c r="D49" s="75">
        <f t="shared" si="2"/>
        <v>0</v>
      </c>
      <c r="E49" s="85"/>
      <c r="F49" s="128"/>
      <c r="G49" s="128"/>
      <c r="H49" s="128"/>
      <c r="I49" s="88"/>
      <c r="J49" s="88"/>
      <c r="K49" s="88"/>
    </row>
    <row r="50" spans="2:11" ht="16.5" thickTop="1" thickBot="1" x14ac:dyDescent="0.3">
      <c r="B50" s="86"/>
      <c r="C50" s="87" t="s">
        <v>110</v>
      </c>
      <c r="D50" s="75">
        <f t="shared" si="2"/>
        <v>0</v>
      </c>
      <c r="E50" s="85"/>
      <c r="F50" s="88"/>
      <c r="G50" s="88"/>
      <c r="H50" s="128"/>
      <c r="I50" s="128"/>
      <c r="J50" s="128"/>
      <c r="K50" s="134"/>
    </row>
    <row r="51" spans="2:11" ht="16.5" thickTop="1" thickBot="1" x14ac:dyDescent="0.3">
      <c r="B51" s="86"/>
      <c r="C51" s="84" t="s">
        <v>54</v>
      </c>
      <c r="D51" s="75">
        <f t="shared" si="2"/>
        <v>0</v>
      </c>
      <c r="E51" s="85"/>
      <c r="F51" s="128"/>
      <c r="G51" s="128"/>
      <c r="H51" s="128"/>
      <c r="I51" s="128"/>
      <c r="J51" s="128"/>
      <c r="K51" s="134"/>
    </row>
    <row r="52" spans="2:11" ht="16.5" thickTop="1" thickBot="1" x14ac:dyDescent="0.3">
      <c r="B52" s="86"/>
      <c r="C52" s="87" t="s">
        <v>55</v>
      </c>
      <c r="D52" s="114">
        <f t="shared" si="2"/>
        <v>6201.6812399377404</v>
      </c>
      <c r="E52" s="125"/>
      <c r="F52" s="128"/>
      <c r="G52" s="128"/>
      <c r="H52" s="128"/>
      <c r="I52" s="128"/>
      <c r="J52" s="88">
        <v>6201.6812399377404</v>
      </c>
      <c r="K52" s="134"/>
    </row>
    <row r="53" spans="2:11" ht="16.5" thickTop="1" thickBot="1" x14ac:dyDescent="0.3">
      <c r="B53" s="90" t="s">
        <v>56</v>
      </c>
      <c r="C53" s="91" t="s">
        <v>57</v>
      </c>
      <c r="D53" s="98">
        <f>SUM(D54:D66)</f>
        <v>158805.06299415074</v>
      </c>
      <c r="E53" s="125"/>
      <c r="F53" s="88"/>
      <c r="G53" s="88"/>
      <c r="H53" s="88"/>
      <c r="I53" s="128"/>
      <c r="J53" s="128"/>
      <c r="K53" s="134"/>
    </row>
    <row r="54" spans="2:11" ht="16.5" thickTop="1" thickBot="1" x14ac:dyDescent="0.3">
      <c r="B54" s="92"/>
      <c r="C54" s="93" t="s">
        <v>48</v>
      </c>
      <c r="D54" s="123">
        <f>SUM(F54:H54)</f>
        <v>94917.621342111146</v>
      </c>
      <c r="E54" s="125"/>
      <c r="F54" s="88">
        <v>94582.232905859943</v>
      </c>
      <c r="G54" s="88">
        <v>250.53112105511178</v>
      </c>
      <c r="H54" s="88">
        <v>84.857315196086248</v>
      </c>
      <c r="I54" s="128"/>
      <c r="J54" s="128"/>
      <c r="K54" s="134"/>
    </row>
    <row r="55" spans="2:11" ht="16.5" thickTop="1" thickBot="1" x14ac:dyDescent="0.3">
      <c r="B55" s="92"/>
      <c r="C55" s="93" t="s">
        <v>58</v>
      </c>
      <c r="D55" s="123">
        <f>SUM(F55:H55)</f>
        <v>22257.256038573803</v>
      </c>
      <c r="E55" s="125"/>
      <c r="F55" s="88">
        <v>22182.574305177521</v>
      </c>
      <c r="G55" s="88">
        <v>55.786355067104097</v>
      </c>
      <c r="H55" s="88">
        <v>18.895378329180424</v>
      </c>
      <c r="I55" s="128"/>
      <c r="J55" s="128"/>
      <c r="K55" s="134"/>
    </row>
    <row r="56" spans="2:11" ht="16.5" thickTop="1" thickBot="1" x14ac:dyDescent="0.3">
      <c r="B56" s="92"/>
      <c r="C56" s="93" t="s">
        <v>59</v>
      </c>
      <c r="D56" s="123">
        <f t="shared" ref="D56:D57" si="3">SUM(F56:H56)</f>
        <v>0</v>
      </c>
      <c r="E56" s="125"/>
      <c r="F56" s="128"/>
      <c r="G56" s="88"/>
      <c r="H56" s="88"/>
      <c r="I56" s="128"/>
      <c r="J56" s="128"/>
      <c r="K56" s="134"/>
    </row>
    <row r="57" spans="2:11" ht="16.5" thickTop="1" thickBot="1" x14ac:dyDescent="0.3">
      <c r="B57" s="92"/>
      <c r="C57" s="93" t="s">
        <v>60</v>
      </c>
      <c r="D57" s="123">
        <f t="shared" si="3"/>
        <v>0</v>
      </c>
      <c r="E57" s="125"/>
      <c r="F57" s="128"/>
      <c r="G57" s="88"/>
      <c r="H57" s="88"/>
      <c r="I57" s="128"/>
      <c r="J57" s="128"/>
      <c r="K57" s="134"/>
    </row>
    <row r="58" spans="2:11" ht="16.5" thickTop="1" thickBot="1" x14ac:dyDescent="0.3">
      <c r="B58" s="92"/>
      <c r="C58" s="91" t="s">
        <v>89</v>
      </c>
      <c r="D58" s="124"/>
      <c r="E58" s="125"/>
      <c r="F58" s="128"/>
      <c r="G58" s="128"/>
      <c r="H58" s="128"/>
      <c r="I58" s="128"/>
      <c r="J58" s="128"/>
      <c r="K58" s="134"/>
    </row>
    <row r="59" spans="2:11" ht="16.5" thickTop="1" thickBot="1" x14ac:dyDescent="0.3">
      <c r="B59" s="92"/>
      <c r="C59" s="93" t="s">
        <v>58</v>
      </c>
      <c r="D59" s="123">
        <f>SUM(F59:H59)</f>
        <v>663.04019927311799</v>
      </c>
      <c r="E59" s="125"/>
      <c r="F59" s="88">
        <v>660.81544203856413</v>
      </c>
      <c r="G59" s="88">
        <v>1.6618668499076923</v>
      </c>
      <c r="H59" s="88">
        <v>0.56289038464615404</v>
      </c>
      <c r="I59" s="128"/>
      <c r="J59" s="128"/>
      <c r="K59" s="134"/>
    </row>
    <row r="60" spans="2:11" ht="16.5" thickTop="1" thickBot="1" x14ac:dyDescent="0.3">
      <c r="B60" s="92"/>
      <c r="C60" s="93" t="s">
        <v>111</v>
      </c>
      <c r="D60" s="123">
        <f>SUM(F60:H60)</f>
        <v>0</v>
      </c>
      <c r="E60" s="125"/>
      <c r="F60" s="88"/>
      <c r="G60" s="88"/>
      <c r="H60" s="88"/>
      <c r="I60" s="128"/>
      <c r="J60" s="128"/>
      <c r="K60" s="134"/>
    </row>
    <row r="61" spans="2:11" ht="16.5" thickTop="1" thickBot="1" x14ac:dyDescent="0.3">
      <c r="B61" s="92"/>
      <c r="C61" s="91" t="s">
        <v>90</v>
      </c>
      <c r="D61" s="124"/>
      <c r="E61" s="125"/>
      <c r="F61" s="129"/>
      <c r="G61" s="129"/>
      <c r="H61" s="129"/>
      <c r="I61" s="129"/>
      <c r="J61" s="128"/>
      <c r="K61" s="134"/>
    </row>
    <row r="62" spans="2:11" ht="16.5" thickTop="1" thickBot="1" x14ac:dyDescent="0.3">
      <c r="B62" s="92"/>
      <c r="C62" s="93" t="s">
        <v>74</v>
      </c>
      <c r="D62" s="123"/>
      <c r="E62" s="125"/>
      <c r="F62" s="88"/>
      <c r="G62" s="88"/>
      <c r="H62" s="88"/>
      <c r="I62" s="128"/>
      <c r="J62" s="129"/>
      <c r="K62" s="134"/>
    </row>
    <row r="63" spans="2:11" ht="16.5" thickTop="1" thickBot="1" x14ac:dyDescent="0.3">
      <c r="B63" s="92"/>
      <c r="C63" s="93" t="s">
        <v>91</v>
      </c>
      <c r="D63" s="123">
        <f>SUM(F63:H63)</f>
        <v>0</v>
      </c>
      <c r="E63" s="125"/>
      <c r="F63" s="88">
        <v>0</v>
      </c>
      <c r="G63" s="88">
        <v>0</v>
      </c>
      <c r="H63" s="88">
        <v>0</v>
      </c>
      <c r="I63" s="128"/>
      <c r="J63" s="129"/>
      <c r="K63" s="134"/>
    </row>
    <row r="64" spans="2:11" ht="16.5" thickTop="1" thickBot="1" x14ac:dyDescent="0.3">
      <c r="B64" s="92"/>
      <c r="C64" s="93" t="s">
        <v>92</v>
      </c>
      <c r="D64" s="123">
        <f>SUM(F64:H64)</f>
        <v>0</v>
      </c>
      <c r="E64" s="125"/>
      <c r="F64" s="88">
        <v>0</v>
      </c>
      <c r="G64" s="88">
        <v>0</v>
      </c>
      <c r="H64" s="88">
        <v>0</v>
      </c>
      <c r="I64" s="128"/>
      <c r="J64" s="129"/>
      <c r="K64" s="134"/>
    </row>
    <row r="65" spans="2:11" ht="16.5" thickTop="1" thickBot="1" x14ac:dyDescent="0.3">
      <c r="B65" s="92"/>
      <c r="C65" s="91" t="s">
        <v>93</v>
      </c>
      <c r="D65" s="124"/>
      <c r="E65" s="125"/>
      <c r="F65" s="128"/>
      <c r="G65" s="128"/>
      <c r="H65" s="128"/>
      <c r="I65" s="128"/>
      <c r="J65" s="129"/>
      <c r="K65" s="134"/>
    </row>
    <row r="66" spans="2:11" ht="16.5" thickTop="1" thickBot="1" x14ac:dyDescent="0.3">
      <c r="B66" s="92"/>
      <c r="C66" s="93" t="s">
        <v>94</v>
      </c>
      <c r="D66" s="123">
        <f>SUM(F66:H66)</f>
        <v>40967.145414192666</v>
      </c>
      <c r="E66" s="125"/>
      <c r="F66" s="88">
        <v>40825.352463258263</v>
      </c>
      <c r="G66" s="88">
        <v>105.90560275571841</v>
      </c>
      <c r="H66" s="88">
        <v>35.887348178686722</v>
      </c>
      <c r="I66" s="128"/>
      <c r="J66" s="129"/>
      <c r="K66" s="134"/>
    </row>
    <row r="67" spans="2:11" ht="16.5" thickTop="1" thickBot="1" x14ac:dyDescent="0.3">
      <c r="B67" s="83" t="s">
        <v>61</v>
      </c>
      <c r="C67" s="84" t="s">
        <v>62</v>
      </c>
      <c r="D67" s="98">
        <f>SUM(D68:D71)</f>
        <v>5746.6011940605822</v>
      </c>
      <c r="E67" s="125"/>
      <c r="F67" s="128"/>
      <c r="G67" s="128"/>
      <c r="H67" s="128"/>
      <c r="I67" s="128"/>
      <c r="J67" s="129"/>
      <c r="K67" s="134"/>
    </row>
    <row r="68" spans="2:11" ht="16.5" thickTop="1" thickBot="1" x14ac:dyDescent="0.3">
      <c r="B68" s="86"/>
      <c r="C68" s="87" t="s">
        <v>112</v>
      </c>
      <c r="D68" s="114">
        <f>SUM(F68:H68)</f>
        <v>5039.2980152979071</v>
      </c>
      <c r="E68" s="125"/>
      <c r="F68" s="88">
        <v>6.9444981213097172</v>
      </c>
      <c r="G68" s="88">
        <v>5032.340579710145</v>
      </c>
      <c r="H68" s="88">
        <v>1.2937466451959208E-2</v>
      </c>
      <c r="I68" s="129"/>
      <c r="J68" s="129"/>
      <c r="K68" s="134"/>
    </row>
    <row r="69" spans="2:11" ht="16.5" thickTop="1" thickBot="1" x14ac:dyDescent="0.3">
      <c r="B69" s="86"/>
      <c r="C69" s="87" t="s">
        <v>63</v>
      </c>
      <c r="D69" s="114">
        <f t="shared" ref="D69:D71" si="4">SUM(F69:H69)</f>
        <v>0</v>
      </c>
      <c r="E69" s="125"/>
      <c r="F69" s="88"/>
      <c r="G69" s="88"/>
      <c r="H69" s="88"/>
      <c r="I69" s="128"/>
      <c r="J69" s="129"/>
      <c r="K69" s="134"/>
    </row>
    <row r="70" spans="2:11" ht="16.5" thickTop="1" thickBot="1" x14ac:dyDescent="0.3">
      <c r="B70" s="86"/>
      <c r="C70" s="84" t="s">
        <v>64</v>
      </c>
      <c r="D70" s="125"/>
      <c r="E70" s="125"/>
      <c r="F70" s="128"/>
      <c r="G70" s="128"/>
      <c r="H70" s="128"/>
      <c r="I70" s="128"/>
      <c r="J70" s="129"/>
      <c r="K70" s="138"/>
    </row>
    <row r="71" spans="2:11" ht="16.5" thickTop="1" thickBot="1" x14ac:dyDescent="0.3">
      <c r="B71" s="86"/>
      <c r="C71" s="87" t="s">
        <v>65</v>
      </c>
      <c r="D71" s="114">
        <f t="shared" si="4"/>
        <v>707.30317876267509</v>
      </c>
      <c r="E71" s="125">
        <v>0</v>
      </c>
      <c r="F71" s="128"/>
      <c r="G71" s="88">
        <v>530.47738407200632</v>
      </c>
      <c r="H71" s="88">
        <v>176.82579469066877</v>
      </c>
      <c r="I71" s="128"/>
      <c r="J71" s="129"/>
      <c r="K71" s="134"/>
    </row>
    <row r="72" spans="2:11" ht="16.5" thickTop="1" thickBot="1" x14ac:dyDescent="0.3">
      <c r="B72" s="90" t="s">
        <v>11</v>
      </c>
      <c r="C72" s="94" t="s">
        <v>66</v>
      </c>
      <c r="D72" s="98">
        <f>SUM(D73:D77)</f>
        <v>134961.30761372671</v>
      </c>
      <c r="E72" s="125"/>
      <c r="F72" s="128"/>
      <c r="G72" s="128"/>
      <c r="H72" s="128"/>
      <c r="I72" s="128"/>
      <c r="J72" s="128"/>
      <c r="K72" s="134"/>
    </row>
    <row r="73" spans="2:11" ht="16.5" thickTop="1" thickBot="1" x14ac:dyDescent="0.3">
      <c r="B73" s="92"/>
      <c r="C73" s="95" t="s">
        <v>95</v>
      </c>
      <c r="D73" s="123">
        <f>G73</f>
        <v>106644.87456000001</v>
      </c>
      <c r="E73" s="125"/>
      <c r="F73" s="128"/>
      <c r="G73" s="88">
        <v>106644.87456000001</v>
      </c>
      <c r="H73" s="128"/>
      <c r="I73" s="128"/>
      <c r="J73" s="129"/>
      <c r="K73" s="134"/>
    </row>
    <row r="74" spans="2:11" ht="16.5" thickTop="1" thickBot="1" x14ac:dyDescent="0.3">
      <c r="B74" s="92"/>
      <c r="C74" s="95" t="s">
        <v>96</v>
      </c>
      <c r="D74" s="123">
        <f>SUM(G74:H74)</f>
        <v>23248.88415576777</v>
      </c>
      <c r="E74" s="125"/>
      <c r="F74" s="128"/>
      <c r="G74" s="88">
        <v>19170.525181635268</v>
      </c>
      <c r="H74" s="88">
        <v>4078.3589741325</v>
      </c>
      <c r="I74" s="128"/>
      <c r="J74" s="129"/>
      <c r="K74" s="134"/>
    </row>
    <row r="75" spans="2:11" ht="16.5" thickTop="1" thickBot="1" x14ac:dyDescent="0.3">
      <c r="B75" s="92"/>
      <c r="C75" s="94" t="s">
        <v>67</v>
      </c>
      <c r="D75" s="124"/>
      <c r="E75" s="125"/>
      <c r="F75" s="128"/>
      <c r="G75" s="128"/>
      <c r="H75" s="128"/>
      <c r="I75" s="128"/>
      <c r="J75" s="128"/>
      <c r="K75" s="134"/>
    </row>
    <row r="76" spans="2:11" ht="16.5" thickTop="1" thickBot="1" x14ac:dyDescent="0.3">
      <c r="B76" s="92"/>
      <c r="C76" s="95" t="s">
        <v>97</v>
      </c>
      <c r="D76" s="123">
        <f>H76</f>
        <v>5067.5488979589245</v>
      </c>
      <c r="E76" s="125"/>
      <c r="F76" s="128"/>
      <c r="G76" s="128"/>
      <c r="H76" s="88">
        <v>5067.5488979589245</v>
      </c>
      <c r="I76" s="128"/>
      <c r="J76" s="129"/>
      <c r="K76" s="134"/>
    </row>
    <row r="77" spans="2:11" ht="16.5" thickTop="1" thickBot="1" x14ac:dyDescent="0.3">
      <c r="B77" s="116"/>
      <c r="C77" s="117" t="s">
        <v>98</v>
      </c>
      <c r="D77" s="123"/>
      <c r="E77" s="133"/>
      <c r="F77" s="139"/>
      <c r="G77" s="139"/>
      <c r="H77" s="139"/>
      <c r="I77" s="140"/>
      <c r="J77" s="140"/>
      <c r="K77" s="141"/>
    </row>
    <row r="78" spans="2:11" ht="15.75" thickBot="1" x14ac:dyDescent="0.3">
      <c r="D78" s="98"/>
      <c r="E78" s="98"/>
      <c r="F78" s="98"/>
      <c r="G78" s="98"/>
      <c r="H78" s="98"/>
      <c r="I78" s="98"/>
      <c r="J78" s="98"/>
    </row>
    <row r="79" spans="2:11" ht="15.75" thickBot="1" x14ac:dyDescent="0.3">
      <c r="B79" s="96" t="s">
        <v>68</v>
      </c>
      <c r="C79" s="97"/>
      <c r="D79" s="119">
        <f>SUM(D15, D21, D29, D37, D41, D53, D67, D72)</f>
        <v>606947.99191860086</v>
      </c>
      <c r="E79" s="85"/>
      <c r="F79" s="120">
        <f t="shared" ref="F79:K79" si="5">SUM(F15:F77)</f>
        <v>441240.19379292801</v>
      </c>
      <c r="G79" s="120">
        <f t="shared" si="5"/>
        <v>145093.5839050033</v>
      </c>
      <c r="H79" s="120">
        <f t="shared" si="5"/>
        <v>13886.690361524788</v>
      </c>
      <c r="I79" s="120">
        <f t="shared" si="5"/>
        <v>0</v>
      </c>
      <c r="J79" s="120">
        <f t="shared" si="5"/>
        <v>6201.6812399377404</v>
      </c>
      <c r="K79" s="127">
        <f t="shared" si="5"/>
        <v>525.84261920700305</v>
      </c>
    </row>
    <row r="80" spans="2:11" x14ac:dyDescent="0.25">
      <c r="J80" s="121"/>
      <c r="K80" s="121"/>
    </row>
  </sheetData>
  <mergeCells count="1">
    <mergeCell ref="B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FIND YOUR GHG INVENTORY DATA</vt:lpstr>
      <vt:lpstr>Resources</vt:lpstr>
      <vt:lpstr>North Country Roll Up</vt:lpstr>
      <vt:lpstr>Clinton Roll Up</vt:lpstr>
      <vt:lpstr>Essex Roll Up</vt:lpstr>
      <vt:lpstr>Franklin Roll Up</vt:lpstr>
      <vt:lpstr>Hamilton Roll Up</vt:lpstr>
      <vt:lpstr>Jefferson Roll Up</vt:lpstr>
      <vt:lpstr>Lewis Roll Up</vt:lpstr>
      <vt:lpstr>St. Lawrence Roll Up</vt:lpstr>
    </vt:vector>
  </TitlesOfParts>
  <Company>NYSDEC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 L. Ekblad</cp:lastModifiedBy>
  <dcterms:created xsi:type="dcterms:W3CDTF">2017-08-03T17:33:23Z</dcterms:created>
  <dcterms:modified xsi:type="dcterms:W3CDTF">2018-07-05T14:45:27Z</dcterms:modified>
</cp:coreProperties>
</file>