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XEC\OCC\GHG Inventory\Local-Regional GHG in NYS\Finger Lakes\"/>
    </mc:Choice>
  </mc:AlternateContent>
  <bookViews>
    <workbookView xWindow="0" yWindow="0" windowWidth="24000" windowHeight="13635"/>
  </bookViews>
  <sheets>
    <sheet name="FIND YOUR GHG INVENTORY DATA" sheetId="1" r:id="rId1"/>
    <sheet name="Resources" sheetId="2" r:id="rId2"/>
    <sheet name="Finger Lakes Roll Up" sheetId="4" r:id="rId3"/>
    <sheet name="Genesee Roll Up" sheetId="5" r:id="rId4"/>
    <sheet name="Livingston Roll Up" sheetId="6" r:id="rId5"/>
    <sheet name="Monroe Roll Up" sheetId="7" r:id="rId6"/>
    <sheet name="Ontario Roll Up" sheetId="8" r:id="rId7"/>
    <sheet name="Orleans Roll Up" sheetId="9" r:id="rId8"/>
    <sheet name="Seneca Roll Up" sheetId="10" r:id="rId9"/>
    <sheet name="Wayne Roll Up" sheetId="11" r:id="rId10"/>
    <sheet name="Wyoming Roll Up" sheetId="12" r:id="rId11"/>
    <sheet name="Yates Roll Up" sheetId="20" r:id="rId12"/>
  </sheets>
  <externalReferences>
    <externalReference r:id="rId13"/>
    <externalReference r:id="rId1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20" l="1"/>
  <c r="D69" i="20"/>
  <c r="D66" i="20"/>
  <c r="D62" i="20"/>
  <c r="D57" i="20"/>
  <c r="H77" i="20"/>
  <c r="F77" i="20"/>
  <c r="H55" i="1"/>
  <c r="K77" i="20"/>
  <c r="J77" i="20"/>
  <c r="G77" i="20"/>
  <c r="D74" i="20"/>
  <c r="D71" i="20"/>
  <c r="D67" i="20"/>
  <c r="D64" i="20"/>
  <c r="D58" i="20"/>
  <c r="D53" i="20"/>
  <c r="D50" i="20"/>
  <c r="D40" i="20" s="1"/>
  <c r="H61" i="1" s="1"/>
  <c r="D39" i="20"/>
  <c r="D38" i="20"/>
  <c r="D37" i="20"/>
  <c r="D36" i="20" s="1"/>
  <c r="J61" i="1" s="1"/>
  <c r="D35" i="20"/>
  <c r="D34" i="20"/>
  <c r="D33" i="20"/>
  <c r="D32" i="20"/>
  <c r="D31" i="20"/>
  <c r="D30" i="20"/>
  <c r="D29" i="20"/>
  <c r="D27" i="20"/>
  <c r="D26" i="20"/>
  <c r="D24" i="20"/>
  <c r="D23" i="20"/>
  <c r="D22" i="20"/>
  <c r="D21" i="20"/>
  <c r="D19" i="20"/>
  <c r="D18" i="20"/>
  <c r="D17" i="20"/>
  <c r="D16" i="20"/>
  <c r="D15" i="20"/>
  <c r="D14" i="20" s="1"/>
  <c r="C61" i="1" s="1"/>
  <c r="K77" i="12"/>
  <c r="J77" i="12"/>
  <c r="H77" i="12"/>
  <c r="G77" i="12"/>
  <c r="D74" i="12"/>
  <c r="D72" i="12"/>
  <c r="D71" i="12"/>
  <c r="D69" i="12"/>
  <c r="D67" i="12"/>
  <c r="D66" i="12"/>
  <c r="D64" i="12"/>
  <c r="D62" i="12"/>
  <c r="D58" i="12"/>
  <c r="D57" i="12"/>
  <c r="D53" i="12"/>
  <c r="D52" i="12"/>
  <c r="D50" i="12"/>
  <c r="D40" i="12" s="1"/>
  <c r="H60" i="1" s="1"/>
  <c r="D39" i="12"/>
  <c r="D38" i="12"/>
  <c r="D37" i="12"/>
  <c r="D36" i="12" s="1"/>
  <c r="J60" i="1" s="1"/>
  <c r="D35" i="12"/>
  <c r="D34" i="12"/>
  <c r="D33" i="12"/>
  <c r="D32" i="12"/>
  <c r="D31" i="12"/>
  <c r="D30" i="12"/>
  <c r="D29" i="12"/>
  <c r="D27" i="12"/>
  <c r="D26" i="12"/>
  <c r="D24" i="12"/>
  <c r="D23" i="12"/>
  <c r="D22" i="12"/>
  <c r="D21" i="12"/>
  <c r="D20" i="12"/>
  <c r="D60" i="1" s="1"/>
  <c r="D19" i="12"/>
  <c r="F77" i="12"/>
  <c r="D17" i="12"/>
  <c r="D16" i="12"/>
  <c r="D15" i="12"/>
  <c r="K77" i="11"/>
  <c r="J77" i="11"/>
  <c r="H77" i="11"/>
  <c r="G77" i="11"/>
  <c r="D74" i="11"/>
  <c r="D72" i="11"/>
  <c r="D71" i="11"/>
  <c r="D69" i="11"/>
  <c r="D67" i="11"/>
  <c r="D66" i="11"/>
  <c r="D64" i="11"/>
  <c r="D62" i="11"/>
  <c r="D58" i="11"/>
  <c r="D57" i="11"/>
  <c r="D53" i="11"/>
  <c r="D52" i="11"/>
  <c r="D50" i="11"/>
  <c r="D40" i="11" s="1"/>
  <c r="H59" i="1" s="1"/>
  <c r="D39" i="11"/>
  <c r="D38" i="11"/>
  <c r="D37" i="11"/>
  <c r="D35" i="11"/>
  <c r="D34" i="11"/>
  <c r="D33" i="11"/>
  <c r="D32" i="11"/>
  <c r="D31" i="11"/>
  <c r="D30" i="11"/>
  <c r="D29" i="11"/>
  <c r="D27" i="11"/>
  <c r="D26" i="11"/>
  <c r="D24" i="11"/>
  <c r="D23" i="11"/>
  <c r="D22" i="11"/>
  <c r="D21" i="11"/>
  <c r="D19" i="11"/>
  <c r="F77" i="11"/>
  <c r="D17" i="11"/>
  <c r="D16" i="11"/>
  <c r="D15" i="11"/>
  <c r="K77" i="10"/>
  <c r="J77" i="10"/>
  <c r="H77" i="10"/>
  <c r="G77" i="10"/>
  <c r="D74" i="10"/>
  <c r="D72" i="10"/>
  <c r="D71" i="10"/>
  <c r="D69" i="10"/>
  <c r="D67" i="10"/>
  <c r="D66" i="10"/>
  <c r="D64" i="10"/>
  <c r="D62" i="10"/>
  <c r="D58" i="10"/>
  <c r="D57" i="10"/>
  <c r="D53" i="10"/>
  <c r="D52" i="10"/>
  <c r="D50" i="10"/>
  <c r="D40" i="10" s="1"/>
  <c r="H58" i="1" s="1"/>
  <c r="D39" i="10"/>
  <c r="D38" i="10"/>
  <c r="D37" i="10"/>
  <c r="D35" i="10"/>
  <c r="D34" i="10"/>
  <c r="D33" i="10"/>
  <c r="D32" i="10"/>
  <c r="D31" i="10"/>
  <c r="D30" i="10"/>
  <c r="D29" i="10"/>
  <c r="D28" i="10" s="1"/>
  <c r="E58" i="1" s="1"/>
  <c r="D27" i="10"/>
  <c r="D26" i="10"/>
  <c r="D24" i="10"/>
  <c r="D23" i="10"/>
  <c r="D22" i="10"/>
  <c r="D21" i="10"/>
  <c r="D19" i="10"/>
  <c r="F77" i="10"/>
  <c r="D17" i="10"/>
  <c r="D16" i="10"/>
  <c r="D15" i="10"/>
  <c r="K77" i="9"/>
  <c r="J77" i="9"/>
  <c r="H77" i="9"/>
  <c r="G77" i="9"/>
  <c r="D74" i="9"/>
  <c r="D72" i="9"/>
  <c r="D71" i="9"/>
  <c r="D69" i="9"/>
  <c r="D67" i="9"/>
  <c r="D66" i="9"/>
  <c r="D64" i="9"/>
  <c r="D62" i="9"/>
  <c r="D58" i="9"/>
  <c r="D57" i="9"/>
  <c r="D53" i="9"/>
  <c r="D52" i="9"/>
  <c r="D50" i="9"/>
  <c r="D40" i="9" s="1"/>
  <c r="H57" i="1" s="1"/>
  <c r="D39" i="9"/>
  <c r="D38" i="9"/>
  <c r="D37" i="9"/>
  <c r="D35" i="9"/>
  <c r="D34" i="9"/>
  <c r="D33" i="9"/>
  <c r="D32" i="9"/>
  <c r="D31" i="9"/>
  <c r="D30" i="9"/>
  <c r="D29" i="9"/>
  <c r="D27" i="9"/>
  <c r="D26" i="9"/>
  <c r="D24" i="9"/>
  <c r="D23" i="9"/>
  <c r="D22" i="9"/>
  <c r="D21" i="9"/>
  <c r="D19" i="9"/>
  <c r="F77" i="9"/>
  <c r="D17" i="9"/>
  <c r="D16" i="9"/>
  <c r="D15" i="9"/>
  <c r="K77" i="8"/>
  <c r="J77" i="8"/>
  <c r="H77" i="8"/>
  <c r="G77" i="8"/>
  <c r="D74" i="8"/>
  <c r="D72" i="8"/>
  <c r="D71" i="8"/>
  <c r="D69" i="8"/>
  <c r="D67" i="8"/>
  <c r="D66" i="8"/>
  <c r="D64" i="8"/>
  <c r="D62" i="8"/>
  <c r="D58" i="8"/>
  <c r="D57" i="8"/>
  <c r="D53" i="8"/>
  <c r="D52" i="8"/>
  <c r="D50" i="8"/>
  <c r="D40" i="8" s="1"/>
  <c r="H56" i="1" s="1"/>
  <c r="D39" i="8"/>
  <c r="D38" i="8"/>
  <c r="D37" i="8"/>
  <c r="D35" i="8"/>
  <c r="D34" i="8"/>
  <c r="D33" i="8"/>
  <c r="D32" i="8"/>
  <c r="D31" i="8"/>
  <c r="D30" i="8"/>
  <c r="D29" i="8"/>
  <c r="D27" i="8"/>
  <c r="D26" i="8"/>
  <c r="D24" i="8"/>
  <c r="D23" i="8"/>
  <c r="D22" i="8"/>
  <c r="D21" i="8"/>
  <c r="D19" i="8"/>
  <c r="F77" i="8"/>
  <c r="D17" i="8"/>
  <c r="D16" i="8"/>
  <c r="D15" i="8"/>
  <c r="K77" i="7"/>
  <c r="J77" i="7"/>
  <c r="H77" i="7"/>
  <c r="G77" i="7"/>
  <c r="D74" i="7"/>
  <c r="D72" i="7"/>
  <c r="D71" i="7"/>
  <c r="D69" i="7"/>
  <c r="D67" i="7"/>
  <c r="D66" i="7"/>
  <c r="D65" i="7"/>
  <c r="G55" i="1" s="1"/>
  <c r="D64" i="7"/>
  <c r="D62" i="7"/>
  <c r="D58" i="7"/>
  <c r="D57" i="7"/>
  <c r="D53" i="7"/>
  <c r="D52" i="7"/>
  <c r="D50" i="7"/>
  <c r="D40" i="7" s="1"/>
  <c r="D39" i="7"/>
  <c r="D38" i="7"/>
  <c r="D37" i="7"/>
  <c r="D36" i="7" s="1"/>
  <c r="J55" i="1" s="1"/>
  <c r="D35" i="7"/>
  <c r="D34" i="7"/>
  <c r="D33" i="7"/>
  <c r="D32" i="7"/>
  <c r="D31" i="7"/>
  <c r="D30" i="7"/>
  <c r="D29" i="7"/>
  <c r="D27" i="7"/>
  <c r="D26" i="7"/>
  <c r="D24" i="7"/>
  <c r="D23" i="7"/>
  <c r="D22" i="7"/>
  <c r="D21" i="7"/>
  <c r="D19" i="7"/>
  <c r="F77" i="7"/>
  <c r="D17" i="7"/>
  <c r="D16" i="7"/>
  <c r="D15" i="7"/>
  <c r="K77" i="6"/>
  <c r="J77" i="6"/>
  <c r="H77" i="6"/>
  <c r="G77" i="6"/>
  <c r="D74" i="6"/>
  <c r="D72" i="6"/>
  <c r="D71" i="6"/>
  <c r="D69" i="6"/>
  <c r="D67" i="6"/>
  <c r="D66" i="6"/>
  <c r="D65" i="6" s="1"/>
  <c r="G54" i="1" s="1"/>
  <c r="D64" i="6"/>
  <c r="D62" i="6"/>
  <c r="D58" i="6"/>
  <c r="D57" i="6"/>
  <c r="D53" i="6"/>
  <c r="D52" i="6"/>
  <c r="D50" i="6"/>
  <c r="D40" i="6" s="1"/>
  <c r="H54" i="1" s="1"/>
  <c r="D39" i="6"/>
  <c r="D38" i="6"/>
  <c r="D37" i="6"/>
  <c r="D35" i="6"/>
  <c r="D34" i="6"/>
  <c r="D33" i="6"/>
  <c r="D32" i="6"/>
  <c r="D31" i="6"/>
  <c r="D30" i="6"/>
  <c r="D29" i="6"/>
  <c r="D27" i="6"/>
  <c r="D26" i="6"/>
  <c r="D24" i="6"/>
  <c r="D23" i="6"/>
  <c r="D22" i="6"/>
  <c r="D21" i="6"/>
  <c r="D19" i="6"/>
  <c r="F77" i="6"/>
  <c r="D17" i="6"/>
  <c r="D16" i="6"/>
  <c r="D15" i="6"/>
  <c r="H53" i="1"/>
  <c r="F18" i="5"/>
  <c r="D19" i="5"/>
  <c r="D17" i="5"/>
  <c r="G77" i="5"/>
  <c r="K77" i="5"/>
  <c r="J77" i="5"/>
  <c r="H77" i="5"/>
  <c r="F77" i="5"/>
  <c r="D74" i="5"/>
  <c r="D72" i="5"/>
  <c r="D71" i="5"/>
  <c r="D69" i="5"/>
  <c r="D67" i="5"/>
  <c r="D66" i="5"/>
  <c r="D65" i="5" s="1"/>
  <c r="G53" i="1" s="1"/>
  <c r="D64" i="5"/>
  <c r="D62" i="5"/>
  <c r="D58" i="5"/>
  <c r="D57" i="5"/>
  <c r="D53" i="5"/>
  <c r="D52" i="5"/>
  <c r="D50" i="5"/>
  <c r="D40" i="5" s="1"/>
  <c r="D39" i="5"/>
  <c r="D38" i="5"/>
  <c r="D37" i="5"/>
  <c r="D35" i="5"/>
  <c r="D34" i="5"/>
  <c r="D33" i="5"/>
  <c r="D32" i="5"/>
  <c r="D31" i="5"/>
  <c r="D30" i="5"/>
  <c r="D29" i="5"/>
  <c r="D27" i="5"/>
  <c r="D26" i="5"/>
  <c r="D24" i="5"/>
  <c r="D23" i="5"/>
  <c r="D22" i="5"/>
  <c r="D21" i="5"/>
  <c r="D18" i="5"/>
  <c r="D16" i="5"/>
  <c r="F78" i="4"/>
  <c r="G78" i="4"/>
  <c r="H78" i="4"/>
  <c r="J78" i="4"/>
  <c r="K78" i="4"/>
  <c r="D40" i="4"/>
  <c r="D75" i="4"/>
  <c r="D73" i="4"/>
  <c r="D72" i="4"/>
  <c r="D70" i="4"/>
  <c r="D68" i="4"/>
  <c r="D67" i="4"/>
  <c r="D65" i="4"/>
  <c r="D63" i="4"/>
  <c r="D59" i="4"/>
  <c r="D58" i="4"/>
  <c r="D54" i="4"/>
  <c r="D53" i="4"/>
  <c r="D51" i="4"/>
  <c r="D39" i="4"/>
  <c r="D38" i="4"/>
  <c r="D36" i="4"/>
  <c r="D35" i="4"/>
  <c r="D34" i="4"/>
  <c r="D33" i="4"/>
  <c r="D32" i="4"/>
  <c r="D28" i="4"/>
  <c r="D27" i="4"/>
  <c r="D19" i="4"/>
  <c r="D25" i="4"/>
  <c r="D24" i="4"/>
  <c r="D18" i="4"/>
  <c r="D20" i="4"/>
  <c r="D16" i="4"/>
  <c r="D41" i="4"/>
  <c r="H52" i="1" s="1"/>
  <c r="D31" i="4"/>
  <c r="D30" i="4"/>
  <c r="D23" i="4"/>
  <c r="D22" i="4"/>
  <c r="D17" i="4"/>
  <c r="D70" i="7" l="1"/>
  <c r="I55" i="1" s="1"/>
  <c r="D70" i="8"/>
  <c r="I56" i="1" s="1"/>
  <c r="D70" i="9"/>
  <c r="I57" i="1" s="1"/>
  <c r="D70" i="6"/>
  <c r="I54" i="1" s="1"/>
  <c r="D36" i="8"/>
  <c r="J56" i="1" s="1"/>
  <c r="D36" i="9"/>
  <c r="J57" i="1" s="1"/>
  <c r="D65" i="9"/>
  <c r="G57" i="1" s="1"/>
  <c r="D65" i="10"/>
  <c r="G58" i="1" s="1"/>
  <c r="D65" i="11"/>
  <c r="G59" i="1" s="1"/>
  <c r="D70" i="12"/>
  <c r="I60" i="1" s="1"/>
  <c r="D28" i="20"/>
  <c r="E61" i="1" s="1"/>
  <c r="D65" i="20"/>
  <c r="G61" i="1" s="1"/>
  <c r="D70" i="20"/>
  <c r="I61" i="1" s="1"/>
  <c r="D52" i="20"/>
  <c r="D51" i="20" s="1"/>
  <c r="F61" i="1" s="1"/>
  <c r="D20" i="20"/>
  <c r="D61" i="1" s="1"/>
  <c r="D65" i="12"/>
  <c r="G60" i="1" s="1"/>
  <c r="D51" i="12"/>
  <c r="F60" i="1" s="1"/>
  <c r="D28" i="12"/>
  <c r="E60" i="1" s="1"/>
  <c r="D20" i="11"/>
  <c r="D59" i="1" s="1"/>
  <c r="D70" i="10"/>
  <c r="I58" i="1" s="1"/>
  <c r="D51" i="10"/>
  <c r="F58" i="1" s="1"/>
  <c r="D36" i="10"/>
  <c r="J58" i="1" s="1"/>
  <c r="D20" i="10"/>
  <c r="D58" i="1" s="1"/>
  <c r="D51" i="9"/>
  <c r="F57" i="1" s="1"/>
  <c r="D28" i="9"/>
  <c r="E57" i="1" s="1"/>
  <c r="D20" i="9"/>
  <c r="D57" i="1" s="1"/>
  <c r="D65" i="8"/>
  <c r="G56" i="1" s="1"/>
  <c r="D51" i="8"/>
  <c r="F56" i="1" s="1"/>
  <c r="D28" i="8"/>
  <c r="E56" i="1" s="1"/>
  <c r="D20" i="8"/>
  <c r="D56" i="1" s="1"/>
  <c r="D51" i="7"/>
  <c r="F55" i="1" s="1"/>
  <c r="D28" i="7"/>
  <c r="E55" i="1" s="1"/>
  <c r="D20" i="7"/>
  <c r="D55" i="1" s="1"/>
  <c r="D51" i="6"/>
  <c r="F54" i="1" s="1"/>
  <c r="D36" i="6"/>
  <c r="J54" i="1" s="1"/>
  <c r="D28" i="6"/>
  <c r="E54" i="1" s="1"/>
  <c r="D20" i="6"/>
  <c r="D54" i="1" s="1"/>
  <c r="D18" i="12"/>
  <c r="D14" i="12" s="1"/>
  <c r="C60" i="1" s="1"/>
  <c r="D36" i="11"/>
  <c r="J59" i="1" s="1"/>
  <c r="D51" i="11"/>
  <c r="F59" i="1" s="1"/>
  <c r="D70" i="11"/>
  <c r="I59" i="1" s="1"/>
  <c r="D28" i="11"/>
  <c r="E59" i="1" s="1"/>
  <c r="D18" i="11"/>
  <c r="D14" i="11" s="1"/>
  <c r="C59" i="1" s="1"/>
  <c r="D18" i="10"/>
  <c r="D14" i="10" s="1"/>
  <c r="C58" i="1" s="1"/>
  <c r="D18" i="9"/>
  <c r="D14" i="9" s="1"/>
  <c r="C57" i="1" s="1"/>
  <c r="D18" i="8"/>
  <c r="D14" i="8" s="1"/>
  <c r="C56" i="1" s="1"/>
  <c r="D18" i="7"/>
  <c r="D14" i="7" s="1"/>
  <c r="D18" i="6"/>
  <c r="D14" i="6" s="1"/>
  <c r="D51" i="5"/>
  <c r="F53" i="1" s="1"/>
  <c r="D36" i="5"/>
  <c r="J53" i="1" s="1"/>
  <c r="D28" i="5"/>
  <c r="E53" i="1" s="1"/>
  <c r="D20" i="5"/>
  <c r="D53" i="1" s="1"/>
  <c r="D15" i="5"/>
  <c r="D70" i="5"/>
  <c r="I53" i="1" s="1"/>
  <c r="D14" i="5"/>
  <c r="C53" i="1" s="1"/>
  <c r="D71" i="4"/>
  <c r="I52" i="1" s="1"/>
  <c r="D66" i="4"/>
  <c r="G52" i="1" s="1"/>
  <c r="D52" i="4"/>
  <c r="F52" i="1" s="1"/>
  <c r="D37" i="4"/>
  <c r="J52" i="1" s="1"/>
  <c r="D29" i="4"/>
  <c r="E52" i="1" s="1"/>
  <c r="D21" i="4"/>
  <c r="D15" i="4"/>
  <c r="C52" i="1" l="1"/>
  <c r="D78" i="4"/>
  <c r="D77" i="20"/>
  <c r="D77" i="12"/>
  <c r="D77" i="10"/>
  <c r="D77" i="9"/>
  <c r="D77" i="8"/>
  <c r="D77" i="7"/>
  <c r="C55" i="1"/>
  <c r="D77" i="6"/>
  <c r="D77" i="11"/>
  <c r="D77" i="5"/>
  <c r="K61" i="1" l="1"/>
  <c r="M61" i="1" s="1"/>
  <c r="C45" i="1" l="1"/>
  <c r="C54" i="1" l="1"/>
  <c r="D52" i="1" l="1"/>
  <c r="K59" i="1" l="1"/>
  <c r="K60" i="1"/>
  <c r="K52" i="1" l="1"/>
  <c r="C39" i="1"/>
  <c r="E33" i="1"/>
  <c r="B33" i="1"/>
  <c r="C20" i="1"/>
  <c r="C19" i="1"/>
  <c r="C18" i="1"/>
  <c r="C17" i="1"/>
  <c r="C16" i="1"/>
  <c r="C15" i="1"/>
  <c r="C14" i="1"/>
  <c r="E11" i="1"/>
  <c r="B11" i="1"/>
  <c r="C38" i="1" l="1"/>
  <c r="C40" i="1"/>
  <c r="C37" i="1"/>
  <c r="C42" i="1" l="1"/>
  <c r="C41" i="1"/>
  <c r="K56" i="1"/>
  <c r="K58" i="1" l="1"/>
  <c r="C22" i="1" s="1"/>
  <c r="C21" i="1"/>
  <c r="C43" i="1"/>
  <c r="K53" i="1"/>
  <c r="K57" i="1"/>
  <c r="K55" i="1"/>
  <c r="C36" i="1"/>
  <c r="K54" i="1"/>
  <c r="C44" i="1" l="1"/>
  <c r="M57" i="1"/>
  <c r="M59" i="1"/>
  <c r="M60" i="1"/>
  <c r="M54" i="1"/>
  <c r="M55" i="1"/>
  <c r="M56" i="1"/>
  <c r="M58" i="1"/>
  <c r="C23" i="1"/>
  <c r="M53" i="1"/>
  <c r="M52" i="1"/>
  <c r="C46" i="1" l="1"/>
  <c r="C24" i="1"/>
</calcChain>
</file>

<file path=xl/sharedStrings.xml><?xml version="1.0" encoding="utf-8"?>
<sst xmlns="http://schemas.openxmlformats.org/spreadsheetml/2006/main" count="1363" uniqueCount="116">
  <si>
    <t>ENTER THE NAME OF LOCAL GOVERNMENT:</t>
  </si>
  <si>
    <t>TABLE 1: Community GHG Inventory (2010)</t>
  </si>
  <si>
    <t xml:space="preserve">FIGURE 1: </t>
  </si>
  <si>
    <t>Community GHG Emissions by Sector (2010)</t>
  </si>
  <si>
    <t>GHG EMISSION SECTORS</t>
  </si>
  <si>
    <t>MTCO2e*</t>
  </si>
  <si>
    <t>Residential</t>
  </si>
  <si>
    <t>Commercial</t>
  </si>
  <si>
    <t>Industrial</t>
  </si>
  <si>
    <t>Transportation</t>
  </si>
  <si>
    <t>Industrial Processes</t>
  </si>
  <si>
    <t>Agriculture</t>
  </si>
  <si>
    <t>Energy Supply</t>
  </si>
  <si>
    <t>Total Emissions</t>
  </si>
  <si>
    <t>Population</t>
  </si>
  <si>
    <t>Per Capita Emissions</t>
  </si>
  <si>
    <t>*Metric Tons of Carbon Dioxide Equivalent</t>
  </si>
  <si>
    <t>Do you want to compare your emissions to another community?</t>
  </si>
  <si>
    <t>TABLE 2: Community GHG Inventory (2010)</t>
  </si>
  <si>
    <t xml:space="preserve">FIGURE 2: </t>
  </si>
  <si>
    <t>Name of Local Government</t>
  </si>
  <si>
    <t>Total</t>
  </si>
  <si>
    <t>Dutchess County</t>
  </si>
  <si>
    <t>SECTORS</t>
  </si>
  <si>
    <t>DESCRIPTIONS</t>
  </si>
  <si>
    <r>
      <rPr>
        <b/>
        <sz val="12"/>
        <color theme="1"/>
        <rFont val="Calibri"/>
        <family val="2"/>
        <scheme val="minor"/>
      </rPr>
      <t>Buildings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1.5"/>
        <color theme="1"/>
        <rFont val="Calibri"/>
        <family val="2"/>
        <scheme val="minor"/>
      </rPr>
      <t>(Stationary Energy)</t>
    </r>
  </si>
  <si>
    <t xml:space="preserve">Energy used in Residential, Commercial, Industrial buildings &amp; other non-mobile uses (e.g., electricity, natural gas, fuel oils, wood &amp; propane). </t>
  </si>
  <si>
    <r>
      <rPr>
        <b/>
        <sz val="12"/>
        <color theme="1"/>
        <rFont val="Calibri"/>
        <family val="2"/>
        <scheme val="minor"/>
      </rPr>
      <t>Transportation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(Mobile Energy)</t>
    </r>
  </si>
  <si>
    <t>Fuel consumption for on-road transportation, passenger &amp; freight rail, aviation, marine transit &amp; off-road vehicles.</t>
  </si>
  <si>
    <t>Waste &amp; Wastewater Treatment</t>
  </si>
  <si>
    <t>Non-energy process emissions from landfills &amp; wastewater treatment plants or septic systems. (e.g., methane emissions from anaerobic decay).</t>
  </si>
  <si>
    <t>Industrial 
Processes</t>
  </si>
  <si>
    <r>
      <t>Non-energy process emissions from industrial activity &amp; fugitive emissions from fuel systems (e.g., C0</t>
    </r>
    <r>
      <rPr>
        <vertAlign val="sub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from cement production, A/C coolants, &amp; leakages).</t>
    </r>
  </si>
  <si>
    <t>Non-energy emissions from crops &amp; livestock (e.g., methane &amp; nitrous oxide emissions from fertilizers).</t>
  </si>
  <si>
    <t>Energy generation &amp; fugitive emissions including energy losses during transmission &amp; distribution of electricity and natural gas.</t>
  </si>
  <si>
    <t>Region / County Name</t>
  </si>
  <si>
    <t>Color Code</t>
  </si>
  <si>
    <t>REQUIRED for the Roll Up Report, though some data may be zero, N/A, or considered to small to count</t>
  </si>
  <si>
    <t>Report NO Data in cell</t>
  </si>
  <si>
    <t>Built Environment</t>
  </si>
  <si>
    <t>Residential Energy Consumption</t>
  </si>
  <si>
    <t>Electricity / Steam</t>
  </si>
  <si>
    <t>Natural Gas</t>
  </si>
  <si>
    <t>Propane / LPG</t>
  </si>
  <si>
    <t>Wood</t>
  </si>
  <si>
    <t>Coal</t>
  </si>
  <si>
    <t>Commercial Energy Consumption</t>
  </si>
  <si>
    <t>Industrial Energy Consumption</t>
  </si>
  <si>
    <t>Motor Gasoline (E-10)</t>
  </si>
  <si>
    <t>Energy Generation and Supply</t>
  </si>
  <si>
    <t>Electricity T/D Losses</t>
  </si>
  <si>
    <t>Natural Gas T/D Losses</t>
  </si>
  <si>
    <t>Use of SF6 in the Utility Industry</t>
  </si>
  <si>
    <t>Cement Production</t>
  </si>
  <si>
    <t>Product Use (ODS Substitues)</t>
  </si>
  <si>
    <t>All Refrigerants- except utility SF6</t>
  </si>
  <si>
    <t>Transportation Energy</t>
  </si>
  <si>
    <t>On-road</t>
  </si>
  <si>
    <t>Diesel</t>
  </si>
  <si>
    <t>Ethanol</t>
  </si>
  <si>
    <t>Biodiesel</t>
  </si>
  <si>
    <t>Waste Management</t>
  </si>
  <si>
    <t>Solid Waste Management</t>
  </si>
  <si>
    <t>MSW incineration  (non grid connected)</t>
  </si>
  <si>
    <t>Sewage Treatment</t>
  </si>
  <si>
    <t>Central WWTPs and Septic Systems</t>
  </si>
  <si>
    <t>Livestock</t>
  </si>
  <si>
    <t>Crop Production and Soil Management</t>
  </si>
  <si>
    <t xml:space="preserve">Grand Totals </t>
  </si>
  <si>
    <t>Distillate Fuel Oil (#1, #2, Kerosene)</t>
  </si>
  <si>
    <t>Residual Fuel Oil (#4 and #6)</t>
  </si>
  <si>
    <t>Paper and Pulp</t>
  </si>
  <si>
    <t>Roll Up Report CGC.  Emissions in MTCDE</t>
  </si>
  <si>
    <t>Waste</t>
  </si>
  <si>
    <t>Gasoline</t>
  </si>
  <si>
    <t xml:space="preserve">The Capital District 2010 Regional Greenhouse Gas Inventory </t>
  </si>
  <si>
    <t xml:space="preserve">Data Sourced from: </t>
  </si>
  <si>
    <t>Genesee County</t>
  </si>
  <si>
    <t>Livingston County</t>
  </si>
  <si>
    <t>Monroe County</t>
  </si>
  <si>
    <t>Ontario County</t>
  </si>
  <si>
    <t>Orleans County</t>
  </si>
  <si>
    <t>Seneca County</t>
  </si>
  <si>
    <t>Wayne County</t>
  </si>
  <si>
    <t>Wyoming County</t>
  </si>
  <si>
    <t>Yates County</t>
  </si>
  <si>
    <t>Finger Lakes</t>
  </si>
  <si>
    <t>CO2e</t>
  </si>
  <si>
    <t>CO2</t>
  </si>
  <si>
    <t>CH4</t>
  </si>
  <si>
    <t>N2O</t>
  </si>
  <si>
    <t>PFC</t>
  </si>
  <si>
    <t>HFC</t>
  </si>
  <si>
    <t>SF6</t>
  </si>
  <si>
    <t>N/A</t>
  </si>
  <si>
    <t>Iron and Steel Production</t>
  </si>
  <si>
    <t>Aluminum Production</t>
  </si>
  <si>
    <t>Limestone Use</t>
  </si>
  <si>
    <t>Soda Ash Use</t>
  </si>
  <si>
    <t>Semi-Conductor Manufacturing</t>
  </si>
  <si>
    <t>Rail</t>
  </si>
  <si>
    <t>Marine</t>
  </si>
  <si>
    <t>Distillate</t>
  </si>
  <si>
    <t>Residual Fuel Oil</t>
  </si>
  <si>
    <t>Off-road Mobile</t>
  </si>
  <si>
    <t>All Fuels (Diesel and Gasoline)</t>
  </si>
  <si>
    <t>Enteric Fementation</t>
  </si>
  <si>
    <t>Manure management</t>
  </si>
  <si>
    <t>Use of Fertilizer</t>
  </si>
  <si>
    <t>Crop Residue Incineration</t>
  </si>
  <si>
    <t>Landfill Methane</t>
  </si>
  <si>
    <t>Glass Production</t>
  </si>
  <si>
    <t>Population (2010 Census)</t>
  </si>
  <si>
    <t xml:space="preserve"> n/a</t>
  </si>
  <si>
    <r>
      <t>Finger Lakes Regional GHG Inventory 2010
Total Emissions by Local Government and Sector, MT CO</t>
    </r>
    <r>
      <rPr>
        <b/>
        <vertAlign val="subscript"/>
        <sz val="16"/>
        <color theme="0"/>
        <rFont val="Century Gothic"/>
        <family val="2"/>
      </rPr>
      <t>2</t>
    </r>
    <r>
      <rPr>
        <b/>
        <sz val="16"/>
        <color theme="0"/>
        <rFont val="Century Gothic"/>
        <family val="2"/>
      </rPr>
      <t>e</t>
    </r>
  </si>
  <si>
    <t>(i.e.,  Finger Lakes, Seneca County,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</si>
</sst>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2"/>
    </font>
    <font>
      <b/>
      <sz val="16"/>
      <color theme="1" tint="0.34998626667073579"/>
      <name val="Century Gothic"/>
      <family val="2"/>
    </font>
    <font>
      <b/>
      <sz val="14"/>
      <color theme="1"/>
      <name val="Segoe UI"/>
      <family val="2"/>
    </font>
    <font>
      <b/>
      <sz val="14"/>
      <name val="Segoe UI"/>
      <family val="2"/>
    </font>
    <font>
      <sz val="10"/>
      <color theme="1" tint="0.499984740745262"/>
      <name val="Arial Narrow"/>
      <family val="2"/>
    </font>
    <font>
      <sz val="11"/>
      <color theme="1" tint="0.499984740745262"/>
      <name val="Arial Narrow"/>
      <family val="2"/>
    </font>
    <font>
      <b/>
      <sz val="11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1"/>
      <name val="Century Gothic"/>
      <family val="2"/>
    </font>
    <font>
      <sz val="12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Arial Narrow"/>
      <family val="2"/>
    </font>
    <font>
      <i/>
      <sz val="14"/>
      <color theme="1"/>
      <name val="Segoe UI"/>
      <family val="2"/>
    </font>
    <font>
      <sz val="14"/>
      <color theme="1"/>
      <name val="Segoe UI"/>
      <family val="2"/>
    </font>
    <font>
      <b/>
      <sz val="11"/>
      <name val="Calibri"/>
      <family val="2"/>
      <scheme val="minor"/>
    </font>
    <font>
      <b/>
      <sz val="16"/>
      <color theme="0"/>
      <name val="Century Gothic"/>
      <family val="2"/>
    </font>
    <font>
      <b/>
      <vertAlign val="subscript"/>
      <sz val="16"/>
      <color theme="0"/>
      <name val="Century Gothic"/>
      <family val="2"/>
    </font>
    <font>
      <b/>
      <sz val="10"/>
      <color theme="0"/>
      <name val="Century Gothic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3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lightDown"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dashed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ashed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dashed">
        <color theme="0" tint="-0.24994659260841701"/>
      </right>
      <top style="medium">
        <color theme="0" tint="-0.24994659260841701"/>
      </top>
      <bottom/>
      <diagonal/>
    </border>
    <border>
      <left style="dashed">
        <color theme="0" tint="-0.24994659260841701"/>
      </left>
      <right/>
      <top style="medium">
        <color theme="0" tint="-0.24994659260841701"/>
      </top>
      <bottom/>
      <diagonal/>
    </border>
    <border>
      <left/>
      <right style="dashed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dashed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dashed">
        <color theme="0" tint="-0.24994659260841701"/>
      </right>
      <top/>
      <bottom style="medium">
        <color theme="0" tint="-0.24994659260841701"/>
      </bottom>
      <diagonal/>
    </border>
    <border>
      <left style="dashed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</cellStyleXfs>
  <cellXfs count="153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1" fillId="2" borderId="0" xfId="0" applyFont="1" applyFill="1" applyAlignment="1">
      <alignment vertical="top"/>
    </xf>
    <xf numFmtId="0" fontId="5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1" fillId="2" borderId="4" xfId="0" applyFont="1" applyFill="1" applyBorder="1" applyAlignment="1">
      <alignment vertical="top"/>
    </xf>
    <xf numFmtId="0" fontId="0" fillId="2" borderId="4" xfId="0" applyFill="1" applyBorder="1"/>
    <xf numFmtId="0" fontId="0" fillId="0" borderId="4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0" fillId="0" borderId="5" xfId="0" applyBorder="1"/>
    <xf numFmtId="0" fontId="13" fillId="0" borderId="0" xfId="0" applyFont="1" applyFill="1" applyAlignment="1"/>
    <xf numFmtId="0" fontId="13" fillId="0" borderId="0" xfId="0" applyFont="1" applyFill="1" applyAlignment="1">
      <alignment horizontal="right"/>
    </xf>
    <xf numFmtId="0" fontId="0" fillId="0" borderId="6" xfId="0" applyBorder="1"/>
    <xf numFmtId="0" fontId="13" fillId="0" borderId="0" xfId="0" applyFont="1" applyFill="1" applyAlignment="1">
      <alignment horizontal="left" vertical="top" indent="7"/>
    </xf>
    <xf numFmtId="0" fontId="13" fillId="0" borderId="0" xfId="0" applyFont="1" applyFill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5" fillId="0" borderId="0" xfId="0" applyFont="1" applyFill="1"/>
    <xf numFmtId="0" fontId="15" fillId="4" borderId="7" xfId="0" applyFont="1" applyFill="1" applyBorder="1" applyAlignment="1">
      <alignment horizontal="left" vertical="center" wrapText="1" indent="1"/>
    </xf>
    <xf numFmtId="0" fontId="16" fillId="4" borderId="7" xfId="0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left" wrapText="1" indent="3"/>
    </xf>
    <xf numFmtId="164" fontId="18" fillId="2" borderId="9" xfId="1" applyNumberFormat="1" applyFont="1" applyFill="1" applyBorder="1" applyAlignment="1">
      <alignment horizontal="right" vertical="center" wrapText="1" indent="1"/>
    </xf>
    <xf numFmtId="0" fontId="17" fillId="3" borderId="10" xfId="0" applyFont="1" applyFill="1" applyBorder="1" applyAlignment="1">
      <alignment horizontal="left" wrapText="1" indent="3"/>
    </xf>
    <xf numFmtId="164" fontId="18" fillId="2" borderId="11" xfId="1" applyNumberFormat="1" applyFont="1" applyFill="1" applyBorder="1" applyAlignment="1">
      <alignment horizontal="right" vertical="center" wrapText="1" indent="1"/>
    </xf>
    <xf numFmtId="0" fontId="19" fillId="3" borderId="12" xfId="0" applyFont="1" applyFill="1" applyBorder="1" applyAlignment="1">
      <alignment horizontal="right" wrapText="1" indent="1"/>
    </xf>
    <xf numFmtId="164" fontId="18" fillId="2" borderId="13" xfId="1" applyNumberFormat="1" applyFont="1" applyFill="1" applyBorder="1" applyAlignment="1">
      <alignment horizontal="right" vertical="center" wrapText="1" indent="1"/>
    </xf>
    <xf numFmtId="0" fontId="17" fillId="3" borderId="14" xfId="0" applyFont="1" applyFill="1" applyBorder="1" applyAlignment="1">
      <alignment horizontal="right" wrapText="1" indent="1"/>
    </xf>
    <xf numFmtId="164" fontId="18" fillId="2" borderId="15" xfId="1" applyNumberFormat="1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right" wrapText="1" indent="1"/>
    </xf>
    <xf numFmtId="0" fontId="20" fillId="0" borderId="0" xfId="0" applyFont="1"/>
    <xf numFmtId="0" fontId="0" fillId="0" borderId="16" xfId="0" applyBorder="1"/>
    <xf numFmtId="0" fontId="5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horizontal="right" vertical="center"/>
    </xf>
    <xf numFmtId="0" fontId="21" fillId="2" borderId="17" xfId="0" applyFont="1" applyFill="1" applyBorder="1" applyAlignment="1">
      <alignment horizontal="right" vertical="center"/>
    </xf>
    <xf numFmtId="0" fontId="0" fillId="2" borderId="17" xfId="0" applyFill="1" applyBorder="1"/>
    <xf numFmtId="0" fontId="0" fillId="0" borderId="17" xfId="0" applyFill="1" applyBorder="1" applyAlignment="1">
      <alignment vertical="center"/>
    </xf>
    <xf numFmtId="0" fontId="22" fillId="2" borderId="0" xfId="0" applyFont="1" applyFill="1" applyAlignment="1">
      <alignment horizontal="right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0" borderId="0" xfId="0" applyFill="1" applyBorder="1" applyAlignment="1">
      <alignment vertical="center"/>
    </xf>
    <xf numFmtId="0" fontId="13" fillId="2" borderId="0" xfId="0" applyFont="1" applyFill="1" applyAlignment="1"/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 vertical="top" indent="7"/>
    </xf>
    <xf numFmtId="0" fontId="13" fillId="2" borderId="0" xfId="0" applyFont="1" applyFill="1" applyAlignment="1">
      <alignment vertical="center"/>
    </xf>
    <xf numFmtId="164" fontId="18" fillId="3" borderId="9" xfId="1" applyNumberFormat="1" applyFont="1" applyFill="1" applyBorder="1" applyAlignment="1">
      <alignment horizontal="right" vertical="center" wrapText="1" indent="1"/>
    </xf>
    <xf numFmtId="164" fontId="18" fillId="3" borderId="11" xfId="1" applyNumberFormat="1" applyFont="1" applyFill="1" applyBorder="1" applyAlignment="1">
      <alignment horizontal="right" vertical="center" wrapText="1" indent="1"/>
    </xf>
    <xf numFmtId="164" fontId="18" fillId="3" borderId="15" xfId="1" applyNumberFormat="1" applyFont="1" applyFill="1" applyBorder="1" applyAlignment="1">
      <alignment horizontal="right" vertical="center" wrapText="1" indent="1"/>
    </xf>
    <xf numFmtId="0" fontId="20" fillId="2" borderId="0" xfId="0" applyFont="1" applyFill="1"/>
    <xf numFmtId="0" fontId="6" fillId="0" borderId="0" xfId="0" applyFont="1" applyFill="1" applyBorder="1" applyAlignment="1">
      <alignment vertical="top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>
      <alignment vertical="center" textRotation="45" wrapText="1"/>
    </xf>
    <xf numFmtId="0" fontId="23" fillId="0" borderId="0" xfId="0" applyFont="1" applyFill="1" applyBorder="1" applyAlignment="1">
      <alignment textRotation="45" wrapText="1"/>
    </xf>
    <xf numFmtId="0" fontId="26" fillId="4" borderId="7" xfId="0" applyFont="1" applyFill="1" applyBorder="1" applyAlignment="1">
      <alignment horizontal="left" vertical="center" wrapText="1" indent="1"/>
    </xf>
    <xf numFmtId="0" fontId="27" fillId="0" borderId="0" xfId="0" applyFont="1" applyFill="1"/>
    <xf numFmtId="3" fontId="4" fillId="0" borderId="21" xfId="0" applyNumberFormat="1" applyFont="1" applyFill="1" applyBorder="1"/>
    <xf numFmtId="0" fontId="29" fillId="5" borderId="23" xfId="0" applyFont="1" applyFill="1" applyBorder="1" applyAlignment="1">
      <alignment horizontal="left" vertical="center" indent="1"/>
    </xf>
    <xf numFmtId="0" fontId="34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left" vertical="center" wrapText="1" indent="1"/>
    </xf>
    <xf numFmtId="0" fontId="31" fillId="6" borderId="23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0" fillId="7" borderId="25" xfId="0" applyFill="1" applyBorder="1"/>
    <xf numFmtId="0" fontId="4" fillId="0" borderId="0" xfId="0" applyFont="1"/>
    <xf numFmtId="0" fontId="0" fillId="8" borderId="26" xfId="0" applyFill="1" applyBorder="1"/>
    <xf numFmtId="0" fontId="0" fillId="0" borderId="0" xfId="0" applyFill="1" applyBorder="1"/>
    <xf numFmtId="0" fontId="0" fillId="9" borderId="28" xfId="0" applyFill="1" applyBorder="1"/>
    <xf numFmtId="0" fontId="0" fillId="9" borderId="0" xfId="0" applyFill="1" applyBorder="1"/>
    <xf numFmtId="0" fontId="5" fillId="9" borderId="29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10" borderId="28" xfId="0" applyFont="1" applyFill="1" applyBorder="1"/>
    <xf numFmtId="0" fontId="4" fillId="6" borderId="0" xfId="0" applyFont="1" applyFill="1" applyBorder="1"/>
    <xf numFmtId="0" fontId="0" fillId="11" borderId="19" xfId="0" applyFill="1" applyBorder="1"/>
    <xf numFmtId="0" fontId="0" fillId="8" borderId="19" xfId="0" applyFill="1" applyBorder="1"/>
    <xf numFmtId="0" fontId="0" fillId="10" borderId="28" xfId="0" applyFill="1" applyBorder="1"/>
    <xf numFmtId="0" fontId="0" fillId="6" borderId="0" xfId="0" applyFill="1" applyBorder="1"/>
    <xf numFmtId="0" fontId="0" fillId="11" borderId="31" xfId="0" applyFill="1" applyBorder="1"/>
    <xf numFmtId="164" fontId="0" fillId="7" borderId="25" xfId="1" applyNumberFormat="1" applyFont="1" applyFill="1" applyBorder="1"/>
    <xf numFmtId="0" fontId="0" fillId="6" borderId="0" xfId="0" applyFont="1" applyFill="1" applyBorder="1"/>
    <xf numFmtId="0" fontId="4" fillId="12" borderId="28" xfId="0" applyFont="1" applyFill="1" applyBorder="1"/>
    <xf numFmtId="0" fontId="4" fillId="13" borderId="0" xfId="0" applyFont="1" applyFill="1" applyBorder="1"/>
    <xf numFmtId="0" fontId="0" fillId="12" borderId="28" xfId="0" applyFill="1" applyBorder="1"/>
    <xf numFmtId="0" fontId="0" fillId="13" borderId="0" xfId="0" applyFill="1" applyBorder="1"/>
    <xf numFmtId="0" fontId="4" fillId="14" borderId="0" xfId="0" applyFont="1" applyFill="1" applyBorder="1"/>
    <xf numFmtId="0" fontId="0" fillId="14" borderId="0" xfId="0" applyFill="1" applyBorder="1"/>
    <xf numFmtId="0" fontId="4" fillId="10" borderId="24" xfId="0" applyFont="1" applyFill="1" applyBorder="1"/>
    <xf numFmtId="0" fontId="0" fillId="15" borderId="33" xfId="0" applyFill="1" applyBorder="1"/>
    <xf numFmtId="1" fontId="0" fillId="0" borderId="0" xfId="0" applyNumberFormat="1"/>
    <xf numFmtId="3" fontId="4" fillId="0" borderId="0" xfId="0" applyNumberFormat="1" applyFont="1" applyFill="1" applyBorder="1"/>
    <xf numFmtId="3" fontId="4" fillId="0" borderId="22" xfId="0" applyNumberFormat="1" applyFont="1" applyFill="1" applyBorder="1"/>
    <xf numFmtId="0" fontId="3" fillId="0" borderId="19" xfId="0" applyFont="1" applyFill="1" applyBorder="1"/>
    <xf numFmtId="0" fontId="4" fillId="0" borderId="19" xfId="0" applyFont="1" applyFill="1" applyBorder="1"/>
    <xf numFmtId="164" fontId="4" fillId="0" borderId="0" xfId="1" applyNumberFormat="1" applyFont="1" applyFill="1" applyBorder="1"/>
    <xf numFmtId="0" fontId="4" fillId="0" borderId="0" xfId="0" applyFont="1" applyFill="1"/>
    <xf numFmtId="0" fontId="37" fillId="0" borderId="19" xfId="0" applyFont="1" applyFill="1" applyBorder="1"/>
    <xf numFmtId="3" fontId="6" fillId="0" borderId="20" xfId="0" applyNumberFormat="1" applyFont="1" applyFill="1" applyBorder="1"/>
    <xf numFmtId="3" fontId="6" fillId="0" borderId="21" xfId="0" applyNumberFormat="1" applyFont="1" applyFill="1" applyBorder="1"/>
    <xf numFmtId="0" fontId="28" fillId="0" borderId="0" xfId="0" applyFont="1" applyFill="1"/>
    <xf numFmtId="3" fontId="0" fillId="0" borderId="0" xfId="0" applyNumberFormat="1" applyFill="1" applyAlignment="1">
      <alignment vertical="center"/>
    </xf>
    <xf numFmtId="0" fontId="38" fillId="0" borderId="0" xfId="3"/>
    <xf numFmtId="0" fontId="5" fillId="9" borderId="36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0" fillId="8" borderId="0" xfId="0" applyFill="1" applyBorder="1"/>
    <xf numFmtId="0" fontId="0" fillId="8" borderId="38" xfId="0" applyFill="1" applyBorder="1"/>
    <xf numFmtId="0" fontId="0" fillId="7" borderId="32" xfId="0" applyFill="1" applyBorder="1"/>
    <xf numFmtId="1" fontId="0" fillId="7" borderId="25" xfId="0" applyNumberFormat="1" applyFill="1" applyBorder="1"/>
    <xf numFmtId="0" fontId="0" fillId="11" borderId="38" xfId="0" applyFill="1" applyBorder="1"/>
    <xf numFmtId="0" fontId="0" fillId="12" borderId="39" xfId="0" applyFill="1" applyBorder="1"/>
    <xf numFmtId="0" fontId="0" fillId="14" borderId="40" xfId="0" applyFill="1" applyBorder="1"/>
    <xf numFmtId="0" fontId="0" fillId="8" borderId="41" xfId="0" applyFill="1" applyBorder="1"/>
    <xf numFmtId="0" fontId="0" fillId="8" borderId="42" xfId="0" applyFill="1" applyBorder="1"/>
    <xf numFmtId="1" fontId="0" fillId="16" borderId="34" xfId="0" applyNumberFormat="1" applyFill="1" applyBorder="1"/>
    <xf numFmtId="0" fontId="0" fillId="7" borderId="34" xfId="0" applyFill="1" applyBorder="1"/>
    <xf numFmtId="1" fontId="0" fillId="7" borderId="34" xfId="0" applyNumberFormat="1" applyFill="1" applyBorder="1"/>
    <xf numFmtId="0" fontId="0" fillId="7" borderId="43" xfId="0" applyFill="1" applyBorder="1"/>
    <xf numFmtId="0" fontId="0" fillId="0" borderId="0" xfId="0" applyBorder="1"/>
    <xf numFmtId="3" fontId="4" fillId="0" borderId="0" xfId="0" quotePrefix="1" applyNumberFormat="1" applyFont="1" applyFill="1" applyBorder="1"/>
    <xf numFmtId="1" fontId="0" fillId="7" borderId="32" xfId="0" applyNumberFormat="1" applyFill="1" applyBorder="1"/>
    <xf numFmtId="1" fontId="0" fillId="11" borderId="31" xfId="0" applyNumberFormat="1" applyFill="1" applyBorder="1"/>
    <xf numFmtId="1" fontId="0" fillId="8" borderId="19" xfId="0" applyNumberFormat="1" applyFill="1" applyBorder="1"/>
    <xf numFmtId="1" fontId="0" fillId="11" borderId="19" xfId="0" applyNumberFormat="1" applyFill="1" applyBorder="1"/>
    <xf numFmtId="1" fontId="0" fillId="7" borderId="43" xfId="0" applyNumberFormat="1" applyFill="1" applyBorder="1"/>
    <xf numFmtId="164" fontId="0" fillId="8" borderId="19" xfId="1" applyNumberFormat="1" applyFont="1" applyFill="1" applyBorder="1"/>
    <xf numFmtId="164" fontId="0" fillId="11" borderId="19" xfId="1" applyNumberFormat="1" applyFont="1" applyFill="1" applyBorder="1"/>
    <xf numFmtId="164" fontId="0" fillId="7" borderId="44" xfId="1" applyNumberFormat="1" applyFont="1" applyFill="1" applyBorder="1"/>
    <xf numFmtId="164" fontId="0" fillId="8" borderId="41" xfId="1" applyNumberFormat="1" applyFont="1" applyFill="1" applyBorder="1"/>
    <xf numFmtId="1" fontId="0" fillId="8" borderId="38" xfId="0" applyNumberFormat="1" applyFill="1" applyBorder="1"/>
    <xf numFmtId="0" fontId="24" fillId="4" borderId="1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left" vertical="center" wrapText="1" indent="1"/>
    </xf>
    <xf numFmtId="0" fontId="3" fillId="9" borderId="24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" xfId="4"/>
    <cellStyle name="Title" xfId="2" builtinId="15"/>
  </cellStyles>
  <dxfs count="1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4B-403C-97AE-1AECB2337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4B-403C-97AE-1AECB2337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4B-403C-97AE-1AECB2337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4B-403C-97AE-1AECB2337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F4B-403C-97AE-1AECB2337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F4B-403C-97AE-1AECB23371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F4B-403C-97AE-1AECB23371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F4B-403C-97AE-1AECB23371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'FIND YOUR GHG INVENTORY DATA'!$B$14:$B$21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Waste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Energy Supply</c:v>
                </c:pt>
              </c:strCache>
            </c:strRef>
          </c:cat>
          <c:val>
            <c:numRef>
              <c:f>'FIND YOUR GHG INVENTORY DATA'!$C$14:$C$21</c:f>
              <c:numCache>
                <c:formatCode>_(* #,##0_);_(* \(#,##0\);_(* "-"??_);_(@_)</c:formatCode>
                <c:ptCount val="8"/>
                <c:pt idx="0">
                  <c:v>106855</c:v>
                </c:pt>
                <c:pt idx="1">
                  <c:v>58874</c:v>
                </c:pt>
                <c:pt idx="2">
                  <c:v>10002</c:v>
                </c:pt>
                <c:pt idx="3">
                  <c:v>263772</c:v>
                </c:pt>
                <c:pt idx="4">
                  <c:v>9761</c:v>
                </c:pt>
                <c:pt idx="5">
                  <c:v>8071</c:v>
                </c:pt>
                <c:pt idx="6">
                  <c:v>80604</c:v>
                </c:pt>
                <c:pt idx="7">
                  <c:v>13628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F4B-403C-97AE-1AECB23371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4163585666899549"/>
          <c:h val="0.6076436583017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'FIND YOUR GHG INVENTORY DATA'!$C$35</c:f>
              <c:strCache>
                <c:ptCount val="1"/>
                <c:pt idx="0">
                  <c:v>MTCO2e*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E3-453E-A2C1-2DB1953D3F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E3-453E-A2C1-2DB1953D3F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3-453E-A2C1-2DB1953D3F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E3-453E-A2C1-2DB1953D3F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E3-453E-A2C1-2DB1953D3F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3-453E-A2C1-2DB1953D3F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0E3-453E-A2C1-2DB1953D3F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0E3-453E-A2C1-2DB1953D3F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'FIND YOUR GHG INVENTORY DATA'!$B$36:$B$43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Waste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Energy Supply</c:v>
                </c:pt>
              </c:strCache>
            </c:strRef>
          </c:cat>
          <c:val>
            <c:numRef>
              <c:f>'FIND YOUR GHG INVENTORY DATA'!$C$36:$C$43</c:f>
              <c:numCache>
                <c:formatCode>_(* #,##0_);_(* \(#,##0\);_(* "-"??_);_(@_)</c:formatCode>
                <c:ptCount val="8"/>
                <c:pt idx="0">
                  <c:v>3893424</c:v>
                </c:pt>
                <c:pt idx="1">
                  <c:v>2755277</c:v>
                </c:pt>
                <c:pt idx="2">
                  <c:v>1059478</c:v>
                </c:pt>
                <c:pt idx="3">
                  <c:v>5939421.0300000003</c:v>
                </c:pt>
                <c:pt idx="4">
                  <c:v>446347</c:v>
                </c:pt>
                <c:pt idx="5">
                  <c:v>315965</c:v>
                </c:pt>
                <c:pt idx="6">
                  <c:v>913091</c:v>
                </c:pt>
                <c:pt idx="7">
                  <c:v>796914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E3-453E-A2C1-2DB1953D3F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4163585666899549"/>
          <c:h val="0.6076436583017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midhudsoncsc.org/tools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343807</xdr:colOff>
      <xdr:row>1</xdr:row>
      <xdr:rowOff>162833</xdr:rowOff>
    </xdr:from>
    <xdr:to>
      <xdr:col>2</xdr:col>
      <xdr:colOff>554718</xdr:colOff>
      <xdr:row>2</xdr:row>
      <xdr:rowOff>323850</xdr:rowOff>
    </xdr:to>
    <xdr:pic>
      <xdr:nvPicPr>
        <xdr:cNvPr id="3" name="Picture 2" descr="\\vhb\proj\Wat-EV\11823.00\Overall Task Resources\Logos and Maps\ClimateSmartCommunities_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07" y="286658"/>
          <a:ext cx="3373211" cy="8087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390222</xdr:colOff>
      <xdr:row>2</xdr:row>
      <xdr:rowOff>391584</xdr:rowOff>
    </xdr:from>
    <xdr:to>
      <xdr:col>9</xdr:col>
      <xdr:colOff>38100</xdr:colOff>
      <xdr:row>5</xdr:row>
      <xdr:rowOff>15346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0222" y="1163109"/>
          <a:ext cx="8820453" cy="1185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The 2010 regional greenhouse gas (GHG) emissions inventory calculated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emissions for the entire Finger Lakes region. It also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provided community-level data for every county in the region. To find your county's community GHG inventory data, enter the name of your county in Column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D, Row 6 (see below). A comparison table is provided in Row 30 to view emissions from two counties simultaneously.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For more information about the 2010 regional GHG emissions inventories that were funded by NYSERDA, contact climatechange@dec.ny.gov .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endParaRPr lang="en-US" sz="12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12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95249</xdr:colOff>
      <xdr:row>12</xdr:row>
      <xdr:rowOff>14287</xdr:rowOff>
    </xdr:from>
    <xdr:to>
      <xdr:col>7</xdr:col>
      <xdr:colOff>838199</xdr:colOff>
      <xdr:row>24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77257</xdr:colOff>
      <xdr:row>34</xdr:row>
      <xdr:rowOff>42333</xdr:rowOff>
    </xdr:from>
    <xdr:to>
      <xdr:col>7</xdr:col>
      <xdr:colOff>820207</xdr:colOff>
      <xdr:row>46</xdr:row>
      <xdr:rowOff>209021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6</xdr:col>
      <xdr:colOff>22528</xdr:colOff>
      <xdr:row>4</xdr:row>
      <xdr:rowOff>155726</xdr:rowOff>
    </xdr:to>
    <xdr:pic>
      <xdr:nvPicPr>
        <xdr:cNvPr id="3" name="Picture 2" descr="\\vhb\proj\Wat-EV\11823.00\Overall Task Resources\Logos and Maps\ClimateSmartCommunities_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3375328" cy="727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550953</xdr:colOff>
      <xdr:row>15</xdr:row>
      <xdr:rowOff>751939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4845"/>
        <a:stretch/>
      </xdr:blipFill>
      <xdr:spPr>
        <a:xfrm>
          <a:off x="609600" y="1714500"/>
          <a:ext cx="4208553" cy="4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ger%20Lakes%20CGC%20Tier%20II%20GHG%20Inventor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bany%20Roll%20U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FL REDC Emissions By Source"/>
      <sheetName val="FL REDC Roll Up Report"/>
      <sheetName val="Genesee REDC Emissions"/>
      <sheetName val="Genesee REDC Roll Up"/>
      <sheetName val="Livingston REDC Emissions"/>
      <sheetName val="Livingston REDC Roll Up"/>
      <sheetName val="Monroe REDC Emissions"/>
      <sheetName val="Monroe REDC Roll Up"/>
      <sheetName val="Ontario REDC Emissions"/>
      <sheetName val="Ontario REDC Roll Up"/>
      <sheetName val="Orleans REDC Emissions"/>
      <sheetName val="Orleans REDC Roll Up"/>
      <sheetName val="Seneca REDC Emissions"/>
      <sheetName val="Seneca REDC Roll Up"/>
      <sheetName val="Wayne REDC Emissions"/>
      <sheetName val="Wayne REDC Roll Up"/>
      <sheetName val="Wyoming REDC Emissions"/>
      <sheetName val="Wyoming REDC Roll Up"/>
      <sheetName val="Yates REDC Emissions"/>
      <sheetName val="Yates REDC Roll Up"/>
      <sheetName val="FL Elec Consumption"/>
      <sheetName val="FL Elec Generation"/>
      <sheetName val="FL Residential Energy"/>
      <sheetName val="FL Commercial Energy"/>
      <sheetName val="FL Industrial Energy"/>
      <sheetName val="FL Industrial Sources"/>
      <sheetName val="FL Transportation On Road"/>
      <sheetName val="FL Transportation Rail"/>
      <sheetName val="FL Transportation Com Marine"/>
      <sheetName val="FL Transportation Aircraft"/>
      <sheetName val="FL Transportation Nonroad"/>
      <sheetName val="FL Waste"/>
      <sheetName val="FL Wastewater"/>
      <sheetName val="FL Agriculture"/>
      <sheetName val="FL Forest"/>
      <sheetName val="QAQC REDC Emissions"/>
      <sheetName val="QAQC REDC Roll 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0">
          <cell r="D20">
            <v>21606.571398452343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y Roll Up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2" displayName="Table2" ref="B51:M61" totalsRowShown="0" headerRowDxfId="13" dataDxfId="12">
  <autoFilter ref="B51:M61"/>
  <tableColumns count="12">
    <tableColumn id="1" name="Name of Local Government" dataDxfId="11"/>
    <tableColumn id="2" name="Residential" dataDxfId="10">
      <calculatedColumnFormula>'[2]Albany Roll Up'!D21</calculatedColumnFormula>
    </tableColumn>
    <tableColumn id="3" name="Commercial" dataDxfId="9"/>
    <tableColumn id="4" name="Industrial" dataDxfId="8"/>
    <tableColumn id="5" name="Transportation Energy" dataDxfId="7" dataCellStyle="Comma"/>
    <tableColumn id="6" name="Waste" dataDxfId="6" dataCellStyle="Comma"/>
    <tableColumn id="8" name="Industrial Processes" dataDxfId="5"/>
    <tableColumn id="9" name="Agriculture" dataDxfId="4"/>
    <tableColumn id="10" name="Energy Supply" dataDxfId="3"/>
    <tableColumn id="11" name="Total" dataDxfId="2">
      <calculatedColumnFormula>SUM(Table2[[#This Row],[Residential]:[Energy Supply]])</calculatedColumnFormula>
    </tableColumn>
    <tableColumn id="12" name="Population (2010 Census)" dataDxfId="1">
      <calculatedColumnFormula>IF(VLOOKUP('FIND YOUR GHG INVENTORY DATA'!B52,#REF!,4,FALSE)="1",SUMIFS(#REF!,#REF!,'FIND YOUR GHG INVENTORY DATA'!B52),VLOOKUP('FIND YOUR GHG INVENTORY DATA'!B52,#REF!,5,FALSE))</calculatedColumnFormula>
    </tableColumn>
    <tableColumn id="13" name="Per Capita Emissions" dataDxfId="0">
      <calculatedColumnFormula>K52/L52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ec.ny.gov/docs/administration_pdf/capdistghginve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abSelected="1" topLeftCell="A2" workbookViewId="0">
      <selection activeCell="D30" sqref="D30"/>
    </sheetView>
  </sheetViews>
  <sheetFormatPr defaultRowHeight="15" x14ac:dyDescent="0.25"/>
  <cols>
    <col min="1" max="1" width="8.140625" style="26" customWidth="1"/>
    <col min="2" max="2" width="39.28515625" style="5" customWidth="1"/>
    <col min="3" max="3" width="16.28515625" style="64" customWidth="1"/>
    <col min="4" max="4" width="14.140625" style="64" customWidth="1"/>
    <col min="5" max="7" width="11.42578125" style="64" customWidth="1"/>
    <col min="8" max="8" width="12.85546875" style="64" customWidth="1"/>
    <col min="9" max="9" width="12.5703125" style="64" customWidth="1"/>
    <col min="10" max="11" width="11.42578125" style="64" customWidth="1"/>
    <col min="12" max="12" width="12" style="64" customWidth="1"/>
    <col min="13" max="13" width="11.42578125" style="64" customWidth="1"/>
    <col min="14" max="14" width="18.5703125" style="5" customWidth="1"/>
    <col min="15" max="15" width="28.5703125" style="5" customWidth="1"/>
    <col min="16" max="16" width="14" style="5" customWidth="1"/>
    <col min="17" max="16384" width="9.140625" style="5"/>
  </cols>
  <sheetData>
    <row r="1" spans="1:29" ht="9.75" customHeight="1" x14ac:dyDescent="0.25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8" customFormat="1" ht="51" customHeight="1" x14ac:dyDescent="0.35">
      <c r="A2" s="6"/>
      <c r="B2" s="7"/>
      <c r="C2" s="2"/>
      <c r="D2" s="2"/>
      <c r="E2" s="2"/>
      <c r="F2" s="2"/>
      <c r="G2" s="2"/>
      <c r="H2" s="7"/>
      <c r="I2" s="141"/>
      <c r="J2" s="141"/>
      <c r="K2" s="141"/>
      <c r="L2" s="141"/>
      <c r="M2" s="141"/>
      <c r="N2" s="7"/>
      <c r="O2" s="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8" customFormat="1" ht="39" customHeight="1" x14ac:dyDescent="0.25">
      <c r="A3" s="6"/>
      <c r="B3" s="7"/>
      <c r="C3" s="2"/>
      <c r="D3" s="2"/>
      <c r="E3" s="2"/>
      <c r="F3" s="2"/>
      <c r="G3" s="7"/>
      <c r="H3" s="7"/>
      <c r="I3" s="142"/>
      <c r="J3" s="142"/>
      <c r="K3" s="142"/>
      <c r="L3" s="142"/>
      <c r="M3" s="142"/>
      <c r="N3" s="7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8" customFormat="1" ht="42.75" customHeight="1" x14ac:dyDescent="0.25">
      <c r="A4" s="6"/>
      <c r="B4" s="7"/>
      <c r="C4" s="2"/>
      <c r="D4" s="2"/>
      <c r="E4" s="2"/>
      <c r="F4" s="2"/>
      <c r="G4" s="7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7"/>
      <c r="V4" s="7"/>
      <c r="W4" s="7"/>
      <c r="X4" s="7"/>
      <c r="Y4" s="7"/>
      <c r="Z4" s="7"/>
      <c r="AA4" s="7"/>
      <c r="AB4" s="7"/>
      <c r="AC4" s="7"/>
    </row>
    <row r="5" spans="1:29" s="8" customFormat="1" ht="41.25" customHeight="1" x14ac:dyDescent="0.25">
      <c r="A5" s="6"/>
      <c r="B5" s="7"/>
      <c r="C5" s="2"/>
      <c r="D5" s="2"/>
      <c r="E5" s="2"/>
      <c r="F5" s="2"/>
      <c r="G5" s="7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26.25" customHeight="1" thickBot="1" x14ac:dyDescent="0.4">
      <c r="A6" s="6"/>
      <c r="B6" s="7"/>
      <c r="C6" s="10" t="s">
        <v>0</v>
      </c>
      <c r="D6" s="143" t="s">
        <v>82</v>
      </c>
      <c r="E6" s="144"/>
      <c r="F6" s="144"/>
      <c r="G6" s="145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23.25" customHeight="1" thickTop="1" x14ac:dyDescent="0.25">
      <c r="A7" s="6"/>
      <c r="B7" s="7"/>
      <c r="C7" s="7"/>
      <c r="D7" s="11" t="s">
        <v>115</v>
      </c>
      <c r="E7" s="2"/>
      <c r="F7" s="2"/>
      <c r="G7" s="2"/>
      <c r="H7" s="7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7"/>
      <c r="V7" s="7"/>
      <c r="W7" s="7"/>
      <c r="X7" s="7"/>
      <c r="Y7" s="7"/>
      <c r="Z7" s="7"/>
      <c r="AA7" s="7"/>
      <c r="AB7" s="7"/>
      <c r="AC7" s="7"/>
    </row>
    <row r="8" spans="1:29" s="16" customFormat="1" ht="9.75" customHeight="1" x14ac:dyDescent="0.25">
      <c r="A8" s="12"/>
      <c r="B8" s="13"/>
      <c r="C8" s="13"/>
      <c r="D8" s="14"/>
      <c r="E8" s="15"/>
      <c r="F8" s="15"/>
      <c r="G8" s="15"/>
      <c r="H8" s="13"/>
      <c r="I8" s="1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3"/>
      <c r="V8" s="13"/>
      <c r="W8" s="13"/>
      <c r="X8" s="13"/>
      <c r="Y8" s="13"/>
      <c r="Z8" s="13"/>
      <c r="AA8" s="13"/>
      <c r="AB8" s="13"/>
      <c r="AC8" s="13"/>
    </row>
    <row r="9" spans="1:29" s="8" customFormat="1" ht="23.25" customHeight="1" x14ac:dyDescent="0.25">
      <c r="A9" s="17"/>
      <c r="C9" s="18"/>
      <c r="D9"/>
      <c r="E9"/>
      <c r="F9"/>
      <c r="J9" s="19"/>
      <c r="K9"/>
      <c r="L9"/>
      <c r="M9"/>
      <c r="N9"/>
      <c r="O9"/>
      <c r="P9"/>
      <c r="Q9"/>
      <c r="R9" s="20"/>
    </row>
    <row r="10" spans="1:29" s="8" customFormat="1" ht="23.25" customHeight="1" x14ac:dyDescent="0.25">
      <c r="A10" s="17"/>
      <c r="B10" s="20" t="s">
        <v>1</v>
      </c>
      <c r="C10" s="18"/>
      <c r="D10" s="21" t="s">
        <v>2</v>
      </c>
      <c r="E10" s="20" t="s">
        <v>3</v>
      </c>
      <c r="F10" s="20"/>
      <c r="G10" s="20"/>
      <c r="J10" s="22"/>
      <c r="K10"/>
      <c r="L10"/>
      <c r="M10"/>
      <c r="N10"/>
      <c r="O10"/>
      <c r="P10"/>
      <c r="Q10"/>
    </row>
    <row r="11" spans="1:29" s="8" customFormat="1" ht="15.75" customHeight="1" x14ac:dyDescent="0.25">
      <c r="A11" s="17"/>
      <c r="B11" s="23" t="str">
        <f>D6</f>
        <v>Seneca County</v>
      </c>
      <c r="C11" s="24"/>
      <c r="D11"/>
      <c r="E11" s="20" t="str">
        <f>D6</f>
        <v>Seneca County</v>
      </c>
      <c r="F11"/>
      <c r="J11" s="22"/>
      <c r="K11"/>
      <c r="L11"/>
      <c r="M11"/>
      <c r="N11"/>
      <c r="O11"/>
      <c r="P11"/>
      <c r="Q11"/>
    </row>
    <row r="12" spans="1:29" s="8" customFormat="1" ht="9" customHeight="1" thickBot="1" x14ac:dyDescent="0.3">
      <c r="A12" s="17"/>
      <c r="B12" s="146"/>
      <c r="C12" s="146"/>
      <c r="D12" s="25"/>
      <c r="E12" s="25"/>
      <c r="F12" s="25"/>
      <c r="G12" s="25"/>
      <c r="H12" s="25"/>
      <c r="I12" s="25"/>
      <c r="J12" s="22"/>
      <c r="K12"/>
      <c r="L12"/>
      <c r="M12"/>
      <c r="N12"/>
      <c r="O12"/>
      <c r="P12"/>
      <c r="Q12"/>
    </row>
    <row r="13" spans="1:29" customFormat="1" ht="20.25" customHeight="1" thickBot="1" x14ac:dyDescent="0.3">
      <c r="A13" s="26"/>
      <c r="B13" s="27" t="s">
        <v>4</v>
      </c>
      <c r="C13" s="28" t="s">
        <v>5</v>
      </c>
      <c r="J13" s="22"/>
    </row>
    <row r="14" spans="1:29" customFormat="1" ht="20.25" customHeight="1" thickBot="1" x14ac:dyDescent="0.35">
      <c r="A14" s="26"/>
      <c r="B14" s="29" t="s">
        <v>6</v>
      </c>
      <c r="C14" s="30">
        <f>VLOOKUP($D$6,Table2[],2,FALSE)</f>
        <v>106855</v>
      </c>
      <c r="J14" s="22"/>
    </row>
    <row r="15" spans="1:29" customFormat="1" ht="20.25" customHeight="1" thickBot="1" x14ac:dyDescent="0.35">
      <c r="A15" s="26"/>
      <c r="B15" s="29" t="s">
        <v>7</v>
      </c>
      <c r="C15" s="30">
        <f>VLOOKUP($D$6,Table2[],3,FALSE)</f>
        <v>58874</v>
      </c>
      <c r="J15" s="22"/>
    </row>
    <row r="16" spans="1:29" customFormat="1" ht="20.25" customHeight="1" thickBot="1" x14ac:dyDescent="0.35">
      <c r="A16" s="26"/>
      <c r="B16" s="29" t="s">
        <v>8</v>
      </c>
      <c r="C16" s="30">
        <f>VLOOKUP($D$6,Table2[],4,FALSE)</f>
        <v>10002</v>
      </c>
      <c r="J16" s="22"/>
    </row>
    <row r="17" spans="1:29" customFormat="1" ht="20.25" customHeight="1" thickBot="1" x14ac:dyDescent="0.35">
      <c r="A17" s="26"/>
      <c r="B17" s="29" t="s">
        <v>9</v>
      </c>
      <c r="C17" s="30">
        <f>VLOOKUP($D$6,Table2[],5,FALSE)</f>
        <v>263772</v>
      </c>
      <c r="J17" s="22"/>
    </row>
    <row r="18" spans="1:29" customFormat="1" ht="20.25" customHeight="1" thickBot="1" x14ac:dyDescent="0.35">
      <c r="A18" s="26"/>
      <c r="B18" s="29" t="s">
        <v>73</v>
      </c>
      <c r="C18" s="30">
        <f>VLOOKUP($D$6,Table2[],6,FALSE)</f>
        <v>9761</v>
      </c>
      <c r="J18" s="22"/>
    </row>
    <row r="19" spans="1:29" customFormat="1" ht="20.25" customHeight="1" thickBot="1" x14ac:dyDescent="0.35">
      <c r="A19" s="26"/>
      <c r="B19" s="29" t="s">
        <v>10</v>
      </c>
      <c r="C19" s="30">
        <f>VLOOKUP($D$6,Table2[],7,FALSE)</f>
        <v>8071</v>
      </c>
      <c r="J19" s="22"/>
    </row>
    <row r="20" spans="1:29" customFormat="1" ht="20.25" customHeight="1" thickBot="1" x14ac:dyDescent="0.35">
      <c r="A20" s="26"/>
      <c r="B20" s="29" t="s">
        <v>11</v>
      </c>
      <c r="C20" s="30">
        <f>VLOOKUP($D$6,Table2[],8,FALSE)</f>
        <v>80604</v>
      </c>
      <c r="J20" s="22"/>
    </row>
    <row r="21" spans="1:29" customFormat="1" ht="20.25" customHeight="1" thickBot="1" x14ac:dyDescent="0.35">
      <c r="A21" s="26"/>
      <c r="B21" s="31" t="s">
        <v>12</v>
      </c>
      <c r="C21" s="30">
        <f>VLOOKUP($D$6,Table2[],9,FALSE)</f>
        <v>13628</v>
      </c>
      <c r="J21" s="22"/>
    </row>
    <row r="22" spans="1:29" customFormat="1" ht="20.25" customHeight="1" thickTop="1" thickBot="1" x14ac:dyDescent="0.3">
      <c r="A22" s="26"/>
      <c r="B22" s="33" t="s">
        <v>13</v>
      </c>
      <c r="C22" s="32">
        <f>VLOOKUP($D$6,Table2[],10,FALSE)</f>
        <v>551567</v>
      </c>
      <c r="J22" s="22"/>
    </row>
    <row r="23" spans="1:29" customFormat="1" ht="20.25" customHeight="1" thickTop="1" thickBot="1" x14ac:dyDescent="0.35">
      <c r="A23" s="26"/>
      <c r="B23" s="35" t="s">
        <v>14</v>
      </c>
      <c r="C23" s="34">
        <f>VLOOKUP($D$6,Table2[],11,FALSE)</f>
        <v>35251</v>
      </c>
      <c r="J23" s="22"/>
    </row>
    <row r="24" spans="1:29" customFormat="1" ht="20.25" customHeight="1" thickBot="1" x14ac:dyDescent="0.35">
      <c r="A24" s="26"/>
      <c r="B24" s="37" t="s">
        <v>15</v>
      </c>
      <c r="C24" s="36">
        <f>VLOOKUP($D$6,Table2[],12,FALSE)</f>
        <v>15.646846897960341</v>
      </c>
      <c r="J24" s="22"/>
    </row>
    <row r="25" spans="1:29" customFormat="1" ht="20.25" customHeight="1" x14ac:dyDescent="0.3">
      <c r="B25" s="38" t="s">
        <v>16</v>
      </c>
      <c r="J25" s="22"/>
    </row>
    <row r="26" spans="1:29" customFormat="1" ht="20.25" customHeight="1" x14ac:dyDescent="0.25">
      <c r="B26" s="5"/>
      <c r="J26" s="22"/>
    </row>
    <row r="27" spans="1:29" customFormat="1" ht="20.25" customHeight="1" x14ac:dyDescent="0.25">
      <c r="J27" s="39"/>
    </row>
    <row r="28" spans="1:29" s="45" customFormat="1" ht="25.5" customHeight="1" x14ac:dyDescent="0.25">
      <c r="A28" s="40"/>
      <c r="B28" s="41"/>
      <c r="C28" s="42"/>
      <c r="D28" s="43" t="s">
        <v>17</v>
      </c>
      <c r="E28" s="43"/>
      <c r="F28" s="44"/>
      <c r="G28" s="44"/>
      <c r="H28" s="41"/>
      <c r="I28" s="41"/>
      <c r="J28" s="41"/>
      <c r="K28" s="44"/>
      <c r="L28" s="44"/>
      <c r="M28" s="44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s="8" customFormat="1" ht="26.25" customHeight="1" thickBot="1" x14ac:dyDescent="0.4">
      <c r="A29" s="6"/>
      <c r="B29" s="7"/>
      <c r="C29" s="46" t="s">
        <v>0</v>
      </c>
      <c r="D29" s="143" t="s">
        <v>86</v>
      </c>
      <c r="E29" s="144"/>
      <c r="F29" s="144"/>
      <c r="G29" s="145"/>
      <c r="H29" s="7"/>
      <c r="I29" s="7"/>
      <c r="J29" s="7"/>
      <c r="K29" s="2"/>
      <c r="L29" s="2"/>
      <c r="M29" s="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s="8" customFormat="1" ht="18" customHeight="1" thickTop="1" x14ac:dyDescent="0.25">
      <c r="A30" s="6"/>
      <c r="B30" s="7"/>
      <c r="C30" s="7"/>
      <c r="D30" s="11" t="s">
        <v>115</v>
      </c>
      <c r="E30" s="2"/>
      <c r="F30" s="2"/>
      <c r="G30" s="2"/>
      <c r="H30" s="7"/>
      <c r="I30" s="7"/>
      <c r="J30" s="7"/>
      <c r="K30" s="2"/>
      <c r="L30" s="2"/>
      <c r="M30" s="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s="51" customFormat="1" ht="9.75" customHeight="1" x14ac:dyDescent="0.25">
      <c r="A31" s="47"/>
      <c r="B31" s="48"/>
      <c r="C31" s="48"/>
      <c r="D31" s="49"/>
      <c r="E31" s="50"/>
      <c r="F31" s="50"/>
      <c r="G31" s="50"/>
      <c r="H31" s="48"/>
      <c r="I31" s="48"/>
      <c r="J31" s="48"/>
      <c r="K31" s="50"/>
      <c r="L31" s="50"/>
      <c r="M31" s="50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1:29" s="8" customFormat="1" ht="23.25" customHeight="1" x14ac:dyDescent="0.25">
      <c r="A32" s="6"/>
      <c r="B32" s="52" t="s">
        <v>18</v>
      </c>
      <c r="C32" s="53"/>
      <c r="D32" s="54" t="s">
        <v>19</v>
      </c>
      <c r="E32" s="52" t="s">
        <v>3</v>
      </c>
      <c r="F32" s="52"/>
      <c r="G32" s="52"/>
      <c r="H32" s="7"/>
      <c r="I32" s="7"/>
      <c r="J32" s="7"/>
      <c r="K32" s="2"/>
      <c r="L32" s="2"/>
      <c r="M32" s="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s="8" customFormat="1" ht="15.75" customHeight="1" x14ac:dyDescent="0.25">
      <c r="A33" s="6"/>
      <c r="B33" s="55" t="str">
        <f>D29</f>
        <v>Finger Lakes</v>
      </c>
      <c r="C33" s="56"/>
      <c r="D33" s="2"/>
      <c r="E33" s="52" t="str">
        <f>D29</f>
        <v>Finger Lakes</v>
      </c>
      <c r="F33" s="2"/>
      <c r="G33" s="7"/>
      <c r="H33" s="7"/>
      <c r="I33" s="7"/>
      <c r="J33" s="7"/>
      <c r="K33" s="2"/>
      <c r="L33" s="2"/>
      <c r="M33" s="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customFormat="1" ht="9" customHeight="1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customFormat="1" ht="20.25" customHeight="1" thickBot="1" x14ac:dyDescent="0.3">
      <c r="A35" s="1"/>
      <c r="B35" s="27" t="s">
        <v>4</v>
      </c>
      <c r="C35" s="28" t="s">
        <v>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customFormat="1" ht="20.25" customHeight="1" thickBot="1" x14ac:dyDescent="0.35">
      <c r="A36" s="1"/>
      <c r="B36" s="29" t="s">
        <v>6</v>
      </c>
      <c r="C36" s="57">
        <f>VLOOKUP($D$29,Table2[],2,FALSE)</f>
        <v>3893424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customFormat="1" ht="20.25" customHeight="1" thickBot="1" x14ac:dyDescent="0.35">
      <c r="A37" s="1"/>
      <c r="B37" s="29" t="s">
        <v>7</v>
      </c>
      <c r="C37" s="57">
        <f>VLOOKUP($D$29,Table2[],3,FALSE)</f>
        <v>2755277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customFormat="1" ht="20.25" customHeight="1" thickBot="1" x14ac:dyDescent="0.35">
      <c r="A38" s="1"/>
      <c r="B38" s="29" t="s">
        <v>8</v>
      </c>
      <c r="C38" s="57">
        <f>VLOOKUP($D$29,Table2[],4,FALSE)</f>
        <v>1059478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customFormat="1" ht="20.25" customHeight="1" thickBot="1" x14ac:dyDescent="0.35">
      <c r="A39" s="1"/>
      <c r="B39" s="29" t="s">
        <v>9</v>
      </c>
      <c r="C39" s="57">
        <f>VLOOKUP($D$29,Table2[],5,FALSE)</f>
        <v>5939421.0300000003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customFormat="1" ht="20.25" customHeight="1" thickBot="1" x14ac:dyDescent="0.35">
      <c r="A40" s="1"/>
      <c r="B40" s="29" t="s">
        <v>73</v>
      </c>
      <c r="C40" s="57">
        <f>VLOOKUP($D$29,Table2[],6,FALSE)</f>
        <v>446347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customFormat="1" ht="20.25" customHeight="1" thickBot="1" x14ac:dyDescent="0.35">
      <c r="A41" s="1"/>
      <c r="B41" s="29" t="s">
        <v>10</v>
      </c>
      <c r="C41" s="57">
        <f>VLOOKUP($D$29,Table2[],7,FALSE)</f>
        <v>315965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customFormat="1" ht="20.25" customHeight="1" thickBot="1" x14ac:dyDescent="0.35">
      <c r="A42" s="1"/>
      <c r="B42" s="29" t="s">
        <v>11</v>
      </c>
      <c r="C42" s="57">
        <f>VLOOKUP($D$29,Table2[],8,FALSE)</f>
        <v>913091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customFormat="1" ht="20.25" customHeight="1" thickBot="1" x14ac:dyDescent="0.35">
      <c r="A43" s="1"/>
      <c r="B43" s="31" t="s">
        <v>12</v>
      </c>
      <c r="C43" s="57">
        <f>VLOOKUP($D$29,Table2[],9,FALSE)</f>
        <v>796914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customFormat="1" ht="20.25" customHeight="1" thickTop="1" thickBot="1" x14ac:dyDescent="0.3">
      <c r="A44" s="1"/>
      <c r="B44" s="33" t="s">
        <v>13</v>
      </c>
      <c r="C44" s="58">
        <f>VLOOKUP($D$29,Table2[],10,FALSE)</f>
        <v>16119917.030000001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customFormat="1" ht="20.25" customHeight="1" thickTop="1" thickBot="1" x14ac:dyDescent="0.35">
      <c r="A45" s="1"/>
      <c r="B45" s="35" t="s">
        <v>14</v>
      </c>
      <c r="C45" s="59">
        <f>VLOOKUP($D$29,Table2[],11,FALSE)</f>
        <v>1217156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customFormat="1" ht="20.25" customHeight="1" thickBot="1" x14ac:dyDescent="0.35">
      <c r="A46" s="1"/>
      <c r="B46" s="37" t="s">
        <v>15</v>
      </c>
      <c r="C46" s="57">
        <f>VLOOKUP($D$29,Table2[],12,FALSE)</f>
        <v>13.243920278090895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customFormat="1" ht="20.25" customHeight="1" x14ac:dyDescent="0.3">
      <c r="A47" s="2"/>
      <c r="B47" s="60" t="s">
        <v>16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14" ht="27" customHeight="1" thickBot="1" x14ac:dyDescent="0.3">
      <c r="A49" s="5"/>
      <c r="B49" s="61"/>
      <c r="C49" s="62"/>
      <c r="D49" s="62"/>
      <c r="E49" s="62"/>
      <c r="F49" s="63"/>
    </row>
    <row r="50" spans="1:14" s="8" customFormat="1" ht="45.75" customHeight="1" thickBot="1" x14ac:dyDescent="0.3">
      <c r="A50" s="65"/>
      <c r="B50" s="140" t="s">
        <v>114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11"/>
    </row>
    <row r="51" spans="1:14" s="68" customFormat="1" ht="54" customHeight="1" x14ac:dyDescent="0.3">
      <c r="A51" s="66"/>
      <c r="B51" s="67" t="s">
        <v>20</v>
      </c>
      <c r="C51" s="67" t="s">
        <v>6</v>
      </c>
      <c r="D51" s="67" t="s">
        <v>7</v>
      </c>
      <c r="E51" s="67" t="s">
        <v>8</v>
      </c>
      <c r="F51" s="67" t="s">
        <v>56</v>
      </c>
      <c r="G51" s="67" t="s">
        <v>73</v>
      </c>
      <c r="H51" s="67" t="s">
        <v>10</v>
      </c>
      <c r="I51" s="67" t="s">
        <v>11</v>
      </c>
      <c r="J51" s="67" t="s">
        <v>12</v>
      </c>
      <c r="K51" s="67" t="s">
        <v>21</v>
      </c>
      <c r="L51" s="67" t="s">
        <v>112</v>
      </c>
      <c r="M51" s="67" t="s">
        <v>15</v>
      </c>
    </row>
    <row r="52" spans="1:14" s="110" customFormat="1" x14ac:dyDescent="0.25">
      <c r="A52" s="107" t="s">
        <v>22</v>
      </c>
      <c r="B52" s="108" t="s">
        <v>86</v>
      </c>
      <c r="C52" s="108">
        <f>'Finger Lakes Roll Up'!D15</f>
        <v>3893424</v>
      </c>
      <c r="D52" s="108">
        <f>'Finger Lakes Roll Up'!D21</f>
        <v>2755277</v>
      </c>
      <c r="E52" s="108">
        <f>'Finger Lakes Roll Up'!D29</f>
        <v>1059478</v>
      </c>
      <c r="F52" s="108">
        <f>'Finger Lakes Roll Up'!D52</f>
        <v>5939421.0300000003</v>
      </c>
      <c r="G52" s="108">
        <f>'Finger Lakes Roll Up'!D66</f>
        <v>446347</v>
      </c>
      <c r="H52" s="108">
        <f>'Finger Lakes Roll Up'!D41</f>
        <v>315965</v>
      </c>
      <c r="I52" s="108">
        <f>'Finger Lakes Roll Up'!D71</f>
        <v>913091</v>
      </c>
      <c r="J52" s="109">
        <f>'Finger Lakes Roll Up'!D37</f>
        <v>796914</v>
      </c>
      <c r="K52" s="109">
        <f>SUM(Table2[[#This Row],[Residential]:[Energy Supply]])</f>
        <v>16119917.030000001</v>
      </c>
      <c r="L52" s="108">
        <v>1217156</v>
      </c>
      <c r="M52" s="109">
        <f>K52/L52</f>
        <v>13.243920278090895</v>
      </c>
    </row>
    <row r="53" spans="1:14" s="106" customFormat="1" x14ac:dyDescent="0.25">
      <c r="A53" s="103" t="s">
        <v>22</v>
      </c>
      <c r="B53" s="104" t="s">
        <v>77</v>
      </c>
      <c r="C53" s="101">
        <f>'Genesee Roll Up'!D14</f>
        <v>180399.57139845233</v>
      </c>
      <c r="D53" s="101">
        <f>'Genesee Roll Up'!D20</f>
        <v>103173</v>
      </c>
      <c r="E53" s="101">
        <f>'Genesee Roll Up'!D28</f>
        <v>72657</v>
      </c>
      <c r="F53" s="105">
        <f>'Genesee Roll Up'!D51</f>
        <v>577411</v>
      </c>
      <c r="G53" s="105">
        <f>'Genesee Roll Up'!D65</f>
        <v>14064</v>
      </c>
      <c r="H53" s="101">
        <f>'Genesee Roll Up'!D40</f>
        <v>13755</v>
      </c>
      <c r="I53" s="101">
        <f>'Genesee Roll Up'!D70</f>
        <v>136897</v>
      </c>
      <c r="J53" s="102">
        <f>'Genesee Roll Up'!D36</f>
        <v>37723</v>
      </c>
      <c r="K53" s="69">
        <f>SUM(Table2[[#This Row],[Residential]:[Energy Supply]])</f>
        <v>1136079.5713984524</v>
      </c>
      <c r="L53" s="108">
        <v>60079</v>
      </c>
      <c r="M53" s="102">
        <f t="shared" ref="M53:M59" si="0">K53/L53</f>
        <v>18.909761670441458</v>
      </c>
    </row>
    <row r="54" spans="1:14" s="106" customFormat="1" x14ac:dyDescent="0.25">
      <c r="A54" s="103" t="s">
        <v>22</v>
      </c>
      <c r="B54" s="104" t="s">
        <v>78</v>
      </c>
      <c r="C54" s="101">
        <f>'Livingston Roll Up'!D14</f>
        <v>180866</v>
      </c>
      <c r="D54" s="101">
        <f>'Livingston Roll Up'!D20</f>
        <v>91923</v>
      </c>
      <c r="E54" s="101">
        <f>'Livingston Roll Up'!D28</f>
        <v>42366</v>
      </c>
      <c r="F54" s="101">
        <f>'Livingston Roll Up'!D51</f>
        <v>414215</v>
      </c>
      <c r="G54" s="101">
        <f>'Livingston Roll Up'!D65</f>
        <v>15104</v>
      </c>
      <c r="H54" s="101">
        <f>'Livingston Roll Up'!D40</f>
        <v>14972</v>
      </c>
      <c r="I54" s="101">
        <f>'Livingston Roll Up'!D70</f>
        <v>135429</v>
      </c>
      <c r="J54" s="101">
        <f>'Livingston Roll Up'!D36</f>
        <v>27909</v>
      </c>
      <c r="K54" s="69">
        <f>SUM(Table2[[#This Row],[Residential]:[Energy Supply]])</f>
        <v>922784</v>
      </c>
      <c r="L54" s="108">
        <v>65393</v>
      </c>
      <c r="M54" s="102">
        <f t="shared" ref="M54" si="1">K54/L54</f>
        <v>14.111357484746074</v>
      </c>
    </row>
    <row r="55" spans="1:14" s="106" customFormat="1" x14ac:dyDescent="0.25">
      <c r="A55" s="103" t="s">
        <v>22</v>
      </c>
      <c r="B55" s="104" t="s">
        <v>79</v>
      </c>
      <c r="C55" s="101">
        <f>'Monroe Roll Up'!D14</f>
        <v>2444557</v>
      </c>
      <c r="D55" s="101">
        <f>'Monroe Roll Up'!D20</f>
        <v>1923588</v>
      </c>
      <c r="E55" s="101">
        <f>'Monroe Roll Up'!D28</f>
        <v>495867</v>
      </c>
      <c r="F55" s="101">
        <f>'Monroe Roll Up'!D51</f>
        <v>3083004</v>
      </c>
      <c r="G55" s="101">
        <f>'Monroe Roll Up'!D65</f>
        <v>294210</v>
      </c>
      <c r="H55" s="101">
        <f>'Monroe Roll Up'!D40</f>
        <v>170421</v>
      </c>
      <c r="I55" s="101">
        <f>'Monroe Roll Up'!D70</f>
        <v>22409</v>
      </c>
      <c r="J55" s="101">
        <f>'Monroe Roll Up'!D36</f>
        <v>544613</v>
      </c>
      <c r="K55" s="69">
        <f>SUM(Table2[[#This Row],[Residential]:[Energy Supply]])</f>
        <v>8978669</v>
      </c>
      <c r="L55" s="108">
        <v>744344</v>
      </c>
      <c r="M55" s="102">
        <f t="shared" si="0"/>
        <v>12.062526197564567</v>
      </c>
    </row>
    <row r="56" spans="1:14" s="106" customFormat="1" x14ac:dyDescent="0.25">
      <c r="A56" s="103" t="s">
        <v>22</v>
      </c>
      <c r="B56" s="104" t="s">
        <v>80</v>
      </c>
      <c r="C56" s="101">
        <f>'Ontario Roll Up'!D14</f>
        <v>352110</v>
      </c>
      <c r="D56" s="101">
        <f>'Ontario Roll Up'!D20</f>
        <v>276719</v>
      </c>
      <c r="E56" s="101">
        <f>'Ontario Roll Up'!D28</f>
        <v>184607</v>
      </c>
      <c r="F56" s="101">
        <f>'Ontario Roll Up'!D51</f>
        <v>703616</v>
      </c>
      <c r="G56" s="101">
        <f>'Ontario Roll Up'!D65</f>
        <v>45245</v>
      </c>
      <c r="H56" s="101">
        <f>'Ontario Roll Up'!D40</f>
        <v>62003</v>
      </c>
      <c r="I56" s="101">
        <f>'Ontario Roll Up'!D70</f>
        <v>124641</v>
      </c>
      <c r="J56" s="101">
        <f>'Ontario Roll Up'!D36</f>
        <v>81499</v>
      </c>
      <c r="K56" s="69">
        <f>SUM(Table2[[#This Row],[Residential]:[Energy Supply]])</f>
        <v>1830440</v>
      </c>
      <c r="L56" s="108">
        <v>107931</v>
      </c>
      <c r="M56" s="102">
        <f t="shared" si="0"/>
        <v>16.959353661135356</v>
      </c>
    </row>
    <row r="57" spans="1:14" s="106" customFormat="1" x14ac:dyDescent="0.25">
      <c r="A57" s="103" t="s">
        <v>22</v>
      </c>
      <c r="B57" s="104" t="s">
        <v>81</v>
      </c>
      <c r="C57" s="101">
        <f>'Orleans Roll Up'!D14</f>
        <v>119005</v>
      </c>
      <c r="D57" s="101">
        <f>'Orleans Roll Up'!D20</f>
        <v>39346</v>
      </c>
      <c r="E57" s="101">
        <f>'Orleans Roll Up'!D28</f>
        <v>28406</v>
      </c>
      <c r="F57" s="101">
        <f>'Orleans Roll Up'!D51</f>
        <v>175142</v>
      </c>
      <c r="G57" s="129">
        <f>'Orleans Roll Up'!D65</f>
        <v>13597</v>
      </c>
      <c r="H57" s="101">
        <f>'Orleans Roll Up'!D40</f>
        <v>9818</v>
      </c>
      <c r="I57" s="101">
        <f>'Orleans Roll Up'!D70</f>
        <v>26046</v>
      </c>
      <c r="J57" s="101">
        <f>'Orleans Roll Up'!D36</f>
        <v>14805</v>
      </c>
      <c r="K57" s="69">
        <f>SUM(Table2[[#This Row],[Residential]:[Energy Supply]])</f>
        <v>426165</v>
      </c>
      <c r="L57" s="108">
        <v>42883</v>
      </c>
      <c r="M57" s="102">
        <f t="shared" si="0"/>
        <v>9.9378541613226687</v>
      </c>
    </row>
    <row r="58" spans="1:14" s="106" customFormat="1" x14ac:dyDescent="0.25">
      <c r="A58" s="103" t="s">
        <v>22</v>
      </c>
      <c r="B58" s="104" t="s">
        <v>82</v>
      </c>
      <c r="C58" s="101">
        <f>'Seneca Roll Up'!D14</f>
        <v>106855</v>
      </c>
      <c r="D58" s="101">
        <f>'Seneca Roll Up'!D20</f>
        <v>58874</v>
      </c>
      <c r="E58" s="101">
        <f>'Seneca Roll Up'!D28</f>
        <v>10002</v>
      </c>
      <c r="F58" s="101">
        <f>'Seneca Roll Up'!D51</f>
        <v>263772</v>
      </c>
      <c r="G58" s="101">
        <f>'Seneca Roll Up'!D65</f>
        <v>9761</v>
      </c>
      <c r="H58" s="101">
        <f>'Seneca Roll Up'!D40</f>
        <v>8071</v>
      </c>
      <c r="I58" s="101">
        <f>'Seneca Roll Up'!D70</f>
        <v>80604</v>
      </c>
      <c r="J58" s="101">
        <f>'Seneca Roll Up'!D36</f>
        <v>13628</v>
      </c>
      <c r="K58" s="69">
        <f>SUM(Table2[[#This Row],[Residential]:[Energy Supply]])</f>
        <v>551567</v>
      </c>
      <c r="L58" s="108">
        <v>35251</v>
      </c>
      <c r="M58" s="102">
        <f t="shared" si="0"/>
        <v>15.646846897960341</v>
      </c>
    </row>
    <row r="59" spans="1:14" s="106" customFormat="1" x14ac:dyDescent="0.25">
      <c r="A59" s="103" t="s">
        <v>22</v>
      </c>
      <c r="B59" s="104" t="s">
        <v>83</v>
      </c>
      <c r="C59" s="101">
        <f>'Wayne Roll Up'!D14</f>
        <v>256455</v>
      </c>
      <c r="D59" s="101">
        <f>'Wayne Roll Up'!D20</f>
        <v>102617</v>
      </c>
      <c r="E59" s="101">
        <f>'Wayne Roll Up'!D28</f>
        <v>29984</v>
      </c>
      <c r="F59" s="105">
        <f>'Wayne Roll Up'!D51</f>
        <v>385418</v>
      </c>
      <c r="G59" s="105">
        <f>'Wayne Roll Up'!D65</f>
        <v>39627</v>
      </c>
      <c r="H59" s="101">
        <f>'Wayne Roll Up'!D40</f>
        <v>21469</v>
      </c>
      <c r="I59" s="101">
        <f>'Wayne Roll Up'!D70</f>
        <v>53285</v>
      </c>
      <c r="J59" s="102">
        <f>'Wayne Roll Up'!D36</f>
        <v>35944</v>
      </c>
      <c r="K59" s="69">
        <f>SUM(Table2[[#This Row],[Residential]:[Energy Supply]])</f>
        <v>924799</v>
      </c>
      <c r="L59" s="108">
        <v>93772</v>
      </c>
      <c r="M59" s="102">
        <f t="shared" si="0"/>
        <v>9.8622083351106937</v>
      </c>
    </row>
    <row r="60" spans="1:14" s="106" customFormat="1" x14ac:dyDescent="0.25">
      <c r="A60" s="103" t="s">
        <v>22</v>
      </c>
      <c r="B60" s="104" t="s">
        <v>84</v>
      </c>
      <c r="C60" s="101">
        <f>'Wyoming Roll Up'!D14</f>
        <v>172127.30757054035</v>
      </c>
      <c r="D60" s="101">
        <f>'Wyoming Roll Up'!D20</f>
        <v>134363.28845442121</v>
      </c>
      <c r="E60" s="101">
        <f>'Wyoming Roll Up'!D28</f>
        <v>179498.66702079214</v>
      </c>
      <c r="F60" s="101">
        <f>'Wyoming Roll Up'!D51</f>
        <v>202154.98093623132</v>
      </c>
      <c r="G60" s="101">
        <f>'Wyoming Roll Up'!D65</f>
        <v>8551.3626682992926</v>
      </c>
      <c r="H60" s="101">
        <f>'Wyoming Roll Up'!D40</f>
        <v>9651.5624716497005</v>
      </c>
      <c r="I60" s="101">
        <f>'Wyoming Roll Up'!D70</f>
        <v>253242.15022281109</v>
      </c>
      <c r="J60" s="101">
        <f>'Wyoming Roll Up'!D36</f>
        <v>29801.727218925655</v>
      </c>
      <c r="K60" s="69">
        <f>SUM(Table2[[#This Row],[Residential]:[Energy Supply]])</f>
        <v>989391.04656367085</v>
      </c>
      <c r="L60" s="108">
        <v>42155</v>
      </c>
      <c r="M60" s="102">
        <f t="shared" ref="M60" si="2">K60/L60</f>
        <v>23.470313048598527</v>
      </c>
    </row>
    <row r="61" spans="1:14" s="106" customFormat="1" x14ac:dyDescent="0.25">
      <c r="A61" s="103" t="s">
        <v>22</v>
      </c>
      <c r="B61" s="104" t="s">
        <v>85</v>
      </c>
      <c r="C61" s="101">
        <f>'Yates Roll Up'!D14</f>
        <v>81053.539550675108</v>
      </c>
      <c r="D61" s="101">
        <f>'Yates Roll Up'!D20</f>
        <v>24670.588813081173</v>
      </c>
      <c r="E61" s="101">
        <f>'Yates Roll Up'!D28</f>
        <v>16091.292210231029</v>
      </c>
      <c r="F61" s="101">
        <f>'Yates Roll Up'!D51</f>
        <v>134684.89691962668</v>
      </c>
      <c r="G61" s="101">
        <f>'Yates Roll Up'!D65</f>
        <v>6187.8204650341795</v>
      </c>
      <c r="H61" s="101">
        <f>'Yates Roll Up'!D40</f>
        <v>5803.5299616030507</v>
      </c>
      <c r="I61" s="101">
        <f>'Yates Roll Up'!D70</f>
        <v>80533.404163439816</v>
      </c>
      <c r="J61" s="101">
        <f>'Yates Roll Up'!D36</f>
        <v>10990.849002700508</v>
      </c>
      <c r="K61" s="69">
        <f>SUM(Table2[[#This Row],[Residential]:[Energy Supply]])</f>
        <v>360015.92108639155</v>
      </c>
      <c r="L61" s="108">
        <v>25348</v>
      </c>
      <c r="M61" s="102">
        <f t="shared" ref="M61" si="3">K61/L61</f>
        <v>14.202932029603581</v>
      </c>
    </row>
  </sheetData>
  <mergeCells count="6">
    <mergeCell ref="B50:M50"/>
    <mergeCell ref="I2:M2"/>
    <mergeCell ref="I3:M3"/>
    <mergeCell ref="D6:G6"/>
    <mergeCell ref="B12:C12"/>
    <mergeCell ref="D29:G29"/>
  </mergeCells>
  <dataValidations count="1">
    <dataValidation allowBlank="1" showInputMessage="1" showErrorMessage="1" prompt="What is the name of your local government? " sqref="D6:G6 D29:G29"/>
  </dataValidation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C50" workbookViewId="0">
      <selection activeCell="G75" sqref="G75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83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0" t="s">
        <v>72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2:11" x14ac:dyDescent="0.25">
      <c r="B13" s="79"/>
      <c r="C13" s="80"/>
      <c r="D13" s="81" t="s">
        <v>87</v>
      </c>
      <c r="E13" s="113"/>
      <c r="F13" s="82" t="s">
        <v>88</v>
      </c>
      <c r="G13" s="82" t="s">
        <v>89</v>
      </c>
      <c r="H13" s="82" t="s">
        <v>90</v>
      </c>
      <c r="I13" s="82" t="s">
        <v>91</v>
      </c>
      <c r="J13" s="82" t="s">
        <v>92</v>
      </c>
      <c r="K13" s="114" t="s">
        <v>93</v>
      </c>
    </row>
    <row r="14" spans="2:11" ht="15.75" thickBot="1" x14ac:dyDescent="0.3">
      <c r="B14" s="83" t="s">
        <v>39</v>
      </c>
      <c r="C14" s="84" t="s">
        <v>40</v>
      </c>
      <c r="D14">
        <f>SUM(D15:D19)</f>
        <v>256455</v>
      </c>
      <c r="E14" s="115"/>
      <c r="F14" s="85"/>
      <c r="G14" s="85"/>
      <c r="H14" s="85"/>
      <c r="I14" s="85"/>
      <c r="J14" s="86"/>
      <c r="K14" s="116"/>
    </row>
    <row r="15" spans="2:11" ht="16.5" thickTop="1" thickBot="1" x14ac:dyDescent="0.3">
      <c r="B15" s="87"/>
      <c r="C15" s="88" t="s">
        <v>41</v>
      </c>
      <c r="D15" s="117">
        <f>SUM(F15:H15)</f>
        <v>45997</v>
      </c>
      <c r="E15" s="86"/>
      <c r="F15" s="90">
        <v>45773</v>
      </c>
      <c r="G15" s="90">
        <v>31</v>
      </c>
      <c r="H15" s="90">
        <v>193</v>
      </c>
      <c r="I15" s="86"/>
      <c r="J15" s="86"/>
      <c r="K15" s="116"/>
    </row>
    <row r="16" spans="2:11" ht="16.5" thickTop="1" thickBot="1" x14ac:dyDescent="0.3">
      <c r="B16" s="87"/>
      <c r="C16" s="88" t="s">
        <v>42</v>
      </c>
      <c r="D16" s="117">
        <f>SUM(F16:H16)</f>
        <v>145549</v>
      </c>
      <c r="E16" s="86"/>
      <c r="F16" s="90">
        <v>145406</v>
      </c>
      <c r="G16" s="90">
        <v>58</v>
      </c>
      <c r="H16" s="90">
        <v>85</v>
      </c>
      <c r="I16" s="86"/>
      <c r="J16" s="86"/>
      <c r="K16" s="116"/>
    </row>
    <row r="17" spans="2:14" ht="16.5" thickTop="1" thickBot="1" x14ac:dyDescent="0.3">
      <c r="B17" s="87"/>
      <c r="C17" s="88" t="s">
        <v>43</v>
      </c>
      <c r="D17" s="117">
        <f>SUM(F17:H17)</f>
        <v>28985</v>
      </c>
      <c r="E17" s="86"/>
      <c r="F17" s="90">
        <v>28871</v>
      </c>
      <c r="G17" s="90">
        <v>29</v>
      </c>
      <c r="H17" s="90">
        <v>85</v>
      </c>
      <c r="I17" s="86"/>
      <c r="J17" s="86"/>
      <c r="K17" s="116"/>
    </row>
    <row r="18" spans="2:14" ht="16.5" thickTop="1" thickBot="1" x14ac:dyDescent="0.3">
      <c r="B18" s="87"/>
      <c r="C18" s="88" t="s">
        <v>69</v>
      </c>
      <c r="D18" s="117">
        <f>SUM(F18:H18)</f>
        <v>34232</v>
      </c>
      <c r="E18" s="86"/>
      <c r="F18" s="90">
        <v>34117</v>
      </c>
      <c r="G18" s="90">
        <v>29</v>
      </c>
      <c r="H18" s="90">
        <v>86</v>
      </c>
      <c r="I18" s="86"/>
      <c r="J18" s="86"/>
      <c r="K18" s="116"/>
    </row>
    <row r="19" spans="2:14" ht="16.5" thickTop="1" thickBot="1" x14ac:dyDescent="0.3">
      <c r="B19" s="87"/>
      <c r="C19" s="88" t="s">
        <v>44</v>
      </c>
      <c r="D19" s="117">
        <f>SUM(F19:H19)</f>
        <v>1692</v>
      </c>
      <c r="E19" s="86"/>
      <c r="F19" s="90"/>
      <c r="G19" s="90">
        <v>576</v>
      </c>
      <c r="H19" s="90">
        <v>1116</v>
      </c>
      <c r="I19" s="86"/>
      <c r="J19" s="86"/>
      <c r="K19" s="116"/>
    </row>
    <row r="20" spans="2:14" ht="16.5" thickTop="1" thickBot="1" x14ac:dyDescent="0.3">
      <c r="B20" s="87"/>
      <c r="C20" s="84" t="s">
        <v>46</v>
      </c>
      <c r="D20">
        <f>SUM(D21:D27)</f>
        <v>102617</v>
      </c>
      <c r="E20" s="86"/>
      <c r="F20" s="85"/>
      <c r="G20" s="85"/>
      <c r="H20" s="85"/>
      <c r="I20" s="86"/>
      <c r="J20" s="86"/>
      <c r="K20" s="116"/>
    </row>
    <row r="21" spans="2:14" ht="16.5" thickTop="1" thickBot="1" x14ac:dyDescent="0.3">
      <c r="B21" s="87"/>
      <c r="C21" s="88" t="s">
        <v>41</v>
      </c>
      <c r="D21" s="117">
        <f>SUM(F21:H21)</f>
        <v>26550</v>
      </c>
      <c r="E21" s="86"/>
      <c r="F21" s="75">
        <v>26421</v>
      </c>
      <c r="G21" s="118">
        <v>18</v>
      </c>
      <c r="H21" s="118">
        <v>111</v>
      </c>
      <c r="I21" s="86"/>
      <c r="J21" s="86"/>
      <c r="K21" s="116"/>
    </row>
    <row r="22" spans="2:14" ht="16.5" thickTop="1" thickBot="1" x14ac:dyDescent="0.3">
      <c r="B22" s="87"/>
      <c r="C22" s="88" t="s">
        <v>42</v>
      </c>
      <c r="D22" s="117">
        <f t="shared" ref="D22:D30" si="0">SUM(F22:H22)</f>
        <v>55006</v>
      </c>
      <c r="E22" s="86"/>
      <c r="F22" s="75">
        <v>54952</v>
      </c>
      <c r="G22" s="118">
        <v>22</v>
      </c>
      <c r="H22" s="118">
        <v>32</v>
      </c>
      <c r="I22" s="86"/>
      <c r="J22" s="86"/>
      <c r="K22" s="116"/>
    </row>
    <row r="23" spans="2:14" ht="16.5" thickTop="1" thickBot="1" x14ac:dyDescent="0.3">
      <c r="B23" s="87"/>
      <c r="C23" s="88" t="s">
        <v>43</v>
      </c>
      <c r="D23" s="117">
        <f>SUM(F23:H23)</f>
        <v>5310</v>
      </c>
      <c r="E23" s="86"/>
      <c r="F23" s="117">
        <v>5289</v>
      </c>
      <c r="G23" s="117">
        <v>5</v>
      </c>
      <c r="H23" s="117">
        <v>16</v>
      </c>
      <c r="I23" s="86"/>
      <c r="J23" s="86"/>
      <c r="K23" s="116"/>
    </row>
    <row r="24" spans="2:14" ht="16.5" thickTop="1" thickBot="1" x14ac:dyDescent="0.3">
      <c r="B24" s="87"/>
      <c r="C24" s="88" t="s">
        <v>69</v>
      </c>
      <c r="D24" s="117">
        <f>SUM(F24:H24)</f>
        <v>15403</v>
      </c>
      <c r="E24" s="86"/>
      <c r="F24" s="117">
        <v>15351</v>
      </c>
      <c r="G24" s="117">
        <v>13</v>
      </c>
      <c r="H24" s="117">
        <v>39</v>
      </c>
      <c r="I24" s="86"/>
      <c r="J24" s="86"/>
      <c r="K24" s="116"/>
      <c r="N24" s="78"/>
    </row>
    <row r="25" spans="2:14" ht="16.5" thickTop="1" thickBot="1" x14ac:dyDescent="0.3">
      <c r="B25" s="87"/>
      <c r="C25" s="88" t="s">
        <v>70</v>
      </c>
      <c r="D25" s="117" t="s">
        <v>94</v>
      </c>
      <c r="E25" s="86"/>
      <c r="F25" s="117" t="s">
        <v>94</v>
      </c>
      <c r="G25" s="117" t="s">
        <v>94</v>
      </c>
      <c r="H25" s="117" t="s">
        <v>94</v>
      </c>
      <c r="I25" s="86"/>
      <c r="J25" s="86"/>
      <c r="K25" s="116"/>
      <c r="N25" s="78"/>
    </row>
    <row r="26" spans="2:14" ht="16.5" thickTop="1" thickBot="1" x14ac:dyDescent="0.3">
      <c r="B26" s="87"/>
      <c r="C26" s="88" t="s">
        <v>45</v>
      </c>
      <c r="D26" s="117">
        <f>SUM(F26:H26)</f>
        <v>78</v>
      </c>
      <c r="E26" s="86"/>
      <c r="F26" s="117">
        <v>78</v>
      </c>
      <c r="G26" s="117">
        <v>0</v>
      </c>
      <c r="H26" s="117">
        <v>0</v>
      </c>
      <c r="I26" s="86"/>
      <c r="J26" s="86"/>
      <c r="K26" s="116"/>
      <c r="N26" s="78"/>
    </row>
    <row r="27" spans="2:14" ht="16.5" thickTop="1" thickBot="1" x14ac:dyDescent="0.3">
      <c r="B27" s="87"/>
      <c r="C27" s="88" t="s">
        <v>44</v>
      </c>
      <c r="D27" s="117">
        <f>SUM(F27:H27)</f>
        <v>270</v>
      </c>
      <c r="E27" s="86"/>
      <c r="F27" s="117" t="s">
        <v>94</v>
      </c>
      <c r="G27" s="117">
        <v>92</v>
      </c>
      <c r="H27" s="117">
        <v>178</v>
      </c>
      <c r="I27" s="86"/>
      <c r="J27" s="86"/>
      <c r="K27" s="116"/>
      <c r="N27" s="78"/>
    </row>
    <row r="28" spans="2:14" ht="16.5" thickTop="1" thickBot="1" x14ac:dyDescent="0.3">
      <c r="B28" s="87"/>
      <c r="C28" s="84" t="s">
        <v>47</v>
      </c>
      <c r="D28">
        <f>SUM(D29:D35)</f>
        <v>29984</v>
      </c>
      <c r="E28" s="86"/>
      <c r="F28" s="85"/>
      <c r="G28" s="85"/>
      <c r="H28" s="85"/>
      <c r="I28" s="85"/>
      <c r="J28" s="86"/>
      <c r="K28" s="116"/>
      <c r="N28" s="78"/>
    </row>
    <row r="29" spans="2:14" ht="16.5" thickTop="1" thickBot="1" x14ac:dyDescent="0.3">
      <c r="B29" s="87"/>
      <c r="C29" s="88" t="s">
        <v>41</v>
      </c>
      <c r="D29" s="117">
        <f>SUM(F29:H29)</f>
        <v>20403</v>
      </c>
      <c r="E29" s="86"/>
      <c r="F29" s="75">
        <v>20303</v>
      </c>
      <c r="G29" s="118">
        <v>14</v>
      </c>
      <c r="H29" s="118">
        <v>86</v>
      </c>
      <c r="I29" s="86"/>
      <c r="J29" s="86"/>
      <c r="K29" s="116"/>
      <c r="N29" s="78"/>
    </row>
    <row r="30" spans="2:14" ht="16.5" thickTop="1" thickBot="1" x14ac:dyDescent="0.3">
      <c r="B30" s="87"/>
      <c r="C30" s="88" t="s">
        <v>42</v>
      </c>
      <c r="D30" s="117">
        <f t="shared" si="0"/>
        <v>9581</v>
      </c>
      <c r="E30" s="86"/>
      <c r="F30" s="75">
        <v>9571</v>
      </c>
      <c r="G30" s="118">
        <v>4</v>
      </c>
      <c r="H30" s="118">
        <v>6</v>
      </c>
      <c r="I30" s="86"/>
      <c r="J30" s="86"/>
      <c r="K30" s="116"/>
    </row>
    <row r="31" spans="2:14" ht="16.5" thickTop="1" thickBot="1" x14ac:dyDescent="0.3">
      <c r="B31" s="87"/>
      <c r="C31" s="88" t="s">
        <v>43</v>
      </c>
      <c r="D31" s="117">
        <f>SUM(F31:H31)</f>
        <v>0</v>
      </c>
      <c r="E31" s="86"/>
      <c r="F31" s="117">
        <v>0</v>
      </c>
      <c r="G31" s="117">
        <v>0</v>
      </c>
      <c r="H31" s="117">
        <v>0</v>
      </c>
      <c r="I31" s="86"/>
      <c r="J31" s="86"/>
      <c r="K31" s="116"/>
    </row>
    <row r="32" spans="2:14" ht="16.5" thickTop="1" thickBot="1" x14ac:dyDescent="0.3">
      <c r="B32" s="87"/>
      <c r="C32" s="88" t="s">
        <v>69</v>
      </c>
      <c r="D32" s="117">
        <f>SUM(F32:H32)</f>
        <v>0</v>
      </c>
      <c r="E32" s="86"/>
      <c r="F32" s="117">
        <v>0</v>
      </c>
      <c r="G32" s="117">
        <v>0</v>
      </c>
      <c r="H32" s="117">
        <v>0</v>
      </c>
      <c r="I32" s="86"/>
      <c r="J32" s="86"/>
      <c r="K32" s="116"/>
    </row>
    <row r="33" spans="2:11" ht="16.5" thickTop="1" thickBot="1" x14ac:dyDescent="0.3">
      <c r="B33" s="87"/>
      <c r="C33" s="88" t="s">
        <v>70</v>
      </c>
      <c r="D33" s="117">
        <f>SUM(F33:H33)</f>
        <v>0</v>
      </c>
      <c r="E33" s="86"/>
      <c r="F33" s="117">
        <v>0</v>
      </c>
      <c r="G33" s="117">
        <v>0</v>
      </c>
      <c r="H33" s="117">
        <v>0</v>
      </c>
      <c r="I33" s="86"/>
      <c r="J33" s="86"/>
      <c r="K33" s="116"/>
    </row>
    <row r="34" spans="2:11" ht="16.5" thickTop="1" thickBot="1" x14ac:dyDescent="0.3">
      <c r="B34" s="87"/>
      <c r="C34" s="88" t="s">
        <v>45</v>
      </c>
      <c r="D34" s="117">
        <f>SUM(F34:H34)</f>
        <v>0</v>
      </c>
      <c r="E34" s="86"/>
      <c r="F34" s="117">
        <v>0</v>
      </c>
      <c r="G34" s="117">
        <v>0</v>
      </c>
      <c r="H34" s="117">
        <v>0</v>
      </c>
      <c r="I34" s="86"/>
      <c r="J34" s="86"/>
      <c r="K34" s="116"/>
    </row>
    <row r="35" spans="2:11" ht="16.5" thickTop="1" thickBot="1" x14ac:dyDescent="0.3">
      <c r="B35" s="87"/>
      <c r="C35" s="88" t="s">
        <v>44</v>
      </c>
      <c r="D35" s="117">
        <f>SUM(F35:H35)</f>
        <v>0</v>
      </c>
      <c r="E35" s="86"/>
      <c r="F35" s="117" t="s">
        <v>94</v>
      </c>
      <c r="G35" s="117" t="s">
        <v>94</v>
      </c>
      <c r="H35" s="117" t="s">
        <v>94</v>
      </c>
      <c r="I35" s="86"/>
      <c r="J35" s="86"/>
      <c r="K35" s="116"/>
    </row>
    <row r="36" spans="2:11" ht="16.5" thickTop="1" thickBot="1" x14ac:dyDescent="0.3">
      <c r="B36" s="87"/>
      <c r="C36" s="84" t="s">
        <v>49</v>
      </c>
      <c r="D36">
        <f>SUM(D37:D39)</f>
        <v>35944</v>
      </c>
      <c r="E36" s="86"/>
      <c r="F36" s="86"/>
      <c r="G36" s="86"/>
      <c r="H36" s="86"/>
      <c r="I36" s="86"/>
      <c r="J36" s="86"/>
      <c r="K36" s="116"/>
    </row>
    <row r="37" spans="2:11" ht="16.5" thickTop="1" thickBot="1" x14ac:dyDescent="0.3">
      <c r="B37" s="87"/>
      <c r="C37" s="88" t="s">
        <v>50</v>
      </c>
      <c r="D37" s="117">
        <f>SUM(F37:H37)</f>
        <v>5410</v>
      </c>
      <c r="E37" s="86"/>
      <c r="F37" s="75">
        <v>5383</v>
      </c>
      <c r="G37" s="75">
        <v>4</v>
      </c>
      <c r="H37" s="75">
        <v>23</v>
      </c>
      <c r="I37" s="86"/>
      <c r="J37" s="86"/>
      <c r="K37" s="116"/>
    </row>
    <row r="38" spans="2:11" ht="16.5" thickTop="1" thickBot="1" x14ac:dyDescent="0.3">
      <c r="B38" s="87"/>
      <c r="C38" s="88" t="s">
        <v>51</v>
      </c>
      <c r="D38" s="117">
        <f>G38</f>
        <v>29585</v>
      </c>
      <c r="E38" s="86"/>
      <c r="F38" s="86"/>
      <c r="G38" s="75">
        <v>29585</v>
      </c>
      <c r="H38" s="86"/>
      <c r="I38" s="86"/>
      <c r="J38" s="86"/>
      <c r="K38" s="116"/>
    </row>
    <row r="39" spans="2:11" ht="16.5" thickTop="1" thickBot="1" x14ac:dyDescent="0.3">
      <c r="B39" s="87"/>
      <c r="C39" s="88" t="s">
        <v>52</v>
      </c>
      <c r="D39" s="75">
        <f>K39</f>
        <v>949</v>
      </c>
      <c r="E39" s="86"/>
      <c r="F39" s="86"/>
      <c r="G39" s="86"/>
      <c r="H39" s="86"/>
      <c r="I39" s="86"/>
      <c r="J39" s="86"/>
      <c r="K39" s="75">
        <v>949</v>
      </c>
    </row>
    <row r="40" spans="2:11" ht="16.5" thickTop="1" thickBot="1" x14ac:dyDescent="0.3">
      <c r="B40" s="87"/>
      <c r="C40" s="84" t="s">
        <v>10</v>
      </c>
      <c r="D40">
        <f>SUM(D41:D50)</f>
        <v>21469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75" t="s">
        <v>94</v>
      </c>
      <c r="E41" s="86"/>
      <c r="F41" s="75" t="s">
        <v>94</v>
      </c>
      <c r="G41" s="75" t="s">
        <v>94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111</v>
      </c>
      <c r="D42" s="75" t="s">
        <v>94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95</v>
      </c>
      <c r="D43" s="75" t="s">
        <v>94</v>
      </c>
      <c r="E43" s="86"/>
      <c r="F43" s="75" t="s">
        <v>94</v>
      </c>
      <c r="G43" s="75" t="s">
        <v>94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96</v>
      </c>
      <c r="D44" s="75" t="s">
        <v>94</v>
      </c>
      <c r="E44" s="86"/>
      <c r="F44" s="75" t="s">
        <v>94</v>
      </c>
      <c r="G44" s="86"/>
      <c r="H44" s="86"/>
      <c r="I44" s="75" t="s">
        <v>94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94</v>
      </c>
      <c r="E45" s="86"/>
      <c r="F45" s="75" t="s">
        <v>94</v>
      </c>
      <c r="G45" s="75" t="s">
        <v>94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97</v>
      </c>
      <c r="D46" s="75" t="s">
        <v>94</v>
      </c>
      <c r="E46" s="86"/>
      <c r="F46" s="75" t="s">
        <v>94</v>
      </c>
      <c r="G46" s="75" t="s">
        <v>94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98</v>
      </c>
      <c r="D47" s="75" t="s">
        <v>94</v>
      </c>
      <c r="E47" s="86"/>
      <c r="F47" s="75" t="s">
        <v>94</v>
      </c>
      <c r="G47" s="75" t="s">
        <v>94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99</v>
      </c>
      <c r="D48" s="75" t="s">
        <v>94</v>
      </c>
      <c r="E48" s="86"/>
      <c r="F48" s="86"/>
      <c r="G48" s="86"/>
      <c r="H48" s="86"/>
      <c r="I48" s="75" t="s">
        <v>94</v>
      </c>
      <c r="J48" s="75" t="s">
        <v>94</v>
      </c>
      <c r="K48" s="75" t="s">
        <v>94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75">
        <f>J50</f>
        <v>21469</v>
      </c>
      <c r="E50" s="86"/>
      <c r="F50" s="86"/>
      <c r="G50" s="86"/>
      <c r="H50" s="86"/>
      <c r="I50" s="86"/>
      <c r="J50" s="75">
        <v>21469</v>
      </c>
      <c r="K50" s="116"/>
    </row>
    <row r="51" spans="2:11" ht="16.5" thickTop="1" thickBot="1" x14ac:dyDescent="0.3">
      <c r="B51" s="92" t="s">
        <v>56</v>
      </c>
      <c r="C51" s="93" t="s">
        <v>57</v>
      </c>
      <c r="D51">
        <f>SUM(D52:D64)</f>
        <v>385418</v>
      </c>
      <c r="E51" s="86"/>
      <c r="F51" s="86"/>
      <c r="G51" s="86"/>
      <c r="H51" s="86"/>
      <c r="I51" s="86"/>
      <c r="J51" s="86"/>
      <c r="K51" s="116"/>
    </row>
    <row r="52" spans="2:11" ht="16.5" thickTop="1" thickBot="1" x14ac:dyDescent="0.3">
      <c r="B52" s="94"/>
      <c r="C52" s="95" t="s">
        <v>48</v>
      </c>
      <c r="D52" s="117">
        <f>SUM(F52:H52)</f>
        <v>265959</v>
      </c>
      <c r="E52" s="86"/>
      <c r="F52" s="75">
        <v>265019</v>
      </c>
      <c r="G52" s="75">
        <v>702</v>
      </c>
      <c r="H52" s="75">
        <v>238</v>
      </c>
      <c r="I52" s="86"/>
      <c r="J52" s="86"/>
      <c r="K52" s="116"/>
    </row>
    <row r="53" spans="2:11" ht="16.5" thickTop="1" thickBot="1" x14ac:dyDescent="0.3">
      <c r="B53" s="94"/>
      <c r="C53" s="95" t="s">
        <v>58</v>
      </c>
      <c r="D53" s="117">
        <f>SUM(F53:H53)</f>
        <v>27253</v>
      </c>
      <c r="E53" s="86"/>
      <c r="F53" s="75">
        <v>27162</v>
      </c>
      <c r="G53" s="75">
        <v>68</v>
      </c>
      <c r="H53" s="75">
        <v>23</v>
      </c>
      <c r="I53" s="86"/>
      <c r="J53" s="86"/>
      <c r="K53" s="116"/>
    </row>
    <row r="54" spans="2:11" ht="16.5" thickTop="1" thickBot="1" x14ac:dyDescent="0.3">
      <c r="B54" s="94"/>
      <c r="C54" s="95" t="s">
        <v>59</v>
      </c>
      <c r="D54" s="75" t="s">
        <v>94</v>
      </c>
      <c r="E54" s="86"/>
      <c r="F54" s="86"/>
      <c r="G54" s="75" t="s">
        <v>94</v>
      </c>
      <c r="H54" s="75" t="s">
        <v>94</v>
      </c>
      <c r="I54" s="86"/>
      <c r="J54" s="86"/>
      <c r="K54" s="116"/>
    </row>
    <row r="55" spans="2:11" ht="16.5" thickTop="1" thickBot="1" x14ac:dyDescent="0.3">
      <c r="B55" s="94"/>
      <c r="C55" s="95" t="s">
        <v>60</v>
      </c>
      <c r="D55" s="75" t="s">
        <v>94</v>
      </c>
      <c r="E55" s="86"/>
      <c r="F55" s="86"/>
      <c r="G55" s="75" t="s">
        <v>94</v>
      </c>
      <c r="H55" s="75" t="s">
        <v>94</v>
      </c>
      <c r="I55" s="86"/>
      <c r="J55" s="86"/>
      <c r="K55" s="116"/>
    </row>
    <row r="56" spans="2:11" ht="16.5" thickTop="1" thickBot="1" x14ac:dyDescent="0.3">
      <c r="B56" s="94"/>
      <c r="C56" s="93" t="s">
        <v>100</v>
      </c>
      <c r="D56" s="89"/>
      <c r="E56" s="86"/>
      <c r="F56" s="86"/>
      <c r="G56" s="86"/>
      <c r="H56" s="86"/>
      <c r="I56" s="86"/>
      <c r="J56" s="86"/>
      <c r="K56" s="116"/>
    </row>
    <row r="57" spans="2:11" ht="16.5" thickTop="1" thickBot="1" x14ac:dyDescent="0.3">
      <c r="B57" s="94"/>
      <c r="C57" s="95" t="s">
        <v>58</v>
      </c>
      <c r="D57" s="117">
        <f>SUM(F57:H57)</f>
        <v>28082</v>
      </c>
      <c r="E57" s="86"/>
      <c r="F57" s="117">
        <v>27988</v>
      </c>
      <c r="G57" s="117">
        <v>70</v>
      </c>
      <c r="H57" s="117">
        <v>24</v>
      </c>
      <c r="I57" s="86"/>
      <c r="J57" s="86"/>
      <c r="K57" s="116"/>
    </row>
    <row r="58" spans="2:11" ht="16.5" thickTop="1" thickBot="1" x14ac:dyDescent="0.3">
      <c r="B58" s="94"/>
      <c r="C58" s="95" t="s">
        <v>45</v>
      </c>
      <c r="D58" s="75">
        <f>SUM(F58:H58)</f>
        <v>0</v>
      </c>
      <c r="E58" s="86"/>
      <c r="F58" s="117">
        <v>0</v>
      </c>
      <c r="G58" s="117">
        <v>0</v>
      </c>
      <c r="H58" s="117">
        <v>0</v>
      </c>
      <c r="I58" s="86"/>
      <c r="J58" s="86"/>
      <c r="K58" s="116"/>
    </row>
    <row r="59" spans="2:11" ht="16.5" thickTop="1" thickBot="1" x14ac:dyDescent="0.3">
      <c r="B59" s="94"/>
      <c r="C59" s="93" t="s">
        <v>101</v>
      </c>
      <c r="D59" s="89"/>
      <c r="E59" s="86"/>
      <c r="F59" s="85"/>
      <c r="G59" s="85"/>
      <c r="H59" s="85"/>
      <c r="I59" s="85"/>
      <c r="J59" s="86"/>
      <c r="K59" s="116"/>
    </row>
    <row r="60" spans="2:11" ht="16.5" thickTop="1" thickBot="1" x14ac:dyDescent="0.3">
      <c r="B60" s="94"/>
      <c r="C60" s="95" t="s">
        <v>74</v>
      </c>
      <c r="D60" s="117" t="s">
        <v>94</v>
      </c>
      <c r="E60" s="86"/>
      <c r="F60" s="117" t="s">
        <v>94</v>
      </c>
      <c r="G60" s="117" t="s">
        <v>94</v>
      </c>
      <c r="H60" s="117" t="s">
        <v>94</v>
      </c>
      <c r="I60" s="86"/>
      <c r="J60" s="85"/>
      <c r="K60" s="116"/>
    </row>
    <row r="61" spans="2:11" ht="16.5" thickTop="1" thickBot="1" x14ac:dyDescent="0.3">
      <c r="B61" s="94"/>
      <c r="C61" s="95" t="s">
        <v>102</v>
      </c>
      <c r="D61" s="117" t="s">
        <v>94</v>
      </c>
      <c r="E61" s="86"/>
      <c r="F61" s="117" t="s">
        <v>94</v>
      </c>
      <c r="G61" s="117" t="s">
        <v>94</v>
      </c>
      <c r="H61" s="117" t="s">
        <v>94</v>
      </c>
      <c r="I61" s="86"/>
      <c r="J61" s="85"/>
      <c r="K61" s="116"/>
    </row>
    <row r="62" spans="2:11" ht="16.5" thickTop="1" thickBot="1" x14ac:dyDescent="0.3">
      <c r="B62" s="94"/>
      <c r="C62" s="95" t="s">
        <v>103</v>
      </c>
      <c r="D62" s="117">
        <f>SUM(F62:H62)</f>
        <v>0</v>
      </c>
      <c r="E62" s="86"/>
      <c r="F62" s="117" t="s">
        <v>94</v>
      </c>
      <c r="G62" s="117" t="s">
        <v>113</v>
      </c>
      <c r="H62" s="117" t="s">
        <v>94</v>
      </c>
      <c r="I62" s="86"/>
      <c r="J62" s="85"/>
      <c r="K62" s="116"/>
    </row>
    <row r="63" spans="2:11" ht="16.5" thickTop="1" thickBot="1" x14ac:dyDescent="0.3">
      <c r="B63" s="94"/>
      <c r="C63" s="93" t="s">
        <v>104</v>
      </c>
      <c r="D63" s="89"/>
      <c r="E63" s="86"/>
      <c r="F63" s="86"/>
      <c r="G63" s="86"/>
      <c r="H63" s="86"/>
      <c r="I63" s="86"/>
      <c r="J63" s="85"/>
      <c r="K63" s="116"/>
    </row>
    <row r="64" spans="2:11" ht="16.5" thickTop="1" thickBot="1" x14ac:dyDescent="0.3">
      <c r="B64" s="94"/>
      <c r="C64" s="95" t="s">
        <v>105</v>
      </c>
      <c r="D64" s="117">
        <f>SUM(F64:H64)</f>
        <v>64124</v>
      </c>
      <c r="E64" s="86"/>
      <c r="F64" s="117">
        <v>63902</v>
      </c>
      <c r="G64" s="117">
        <v>166</v>
      </c>
      <c r="H64" s="117">
        <v>56</v>
      </c>
      <c r="I64" s="86"/>
      <c r="J64" s="85"/>
      <c r="K64" s="116"/>
    </row>
    <row r="65" spans="2:11" ht="16.5" thickTop="1" thickBot="1" x14ac:dyDescent="0.3">
      <c r="B65" s="83" t="s">
        <v>61</v>
      </c>
      <c r="C65" s="84" t="s">
        <v>62</v>
      </c>
      <c r="D65">
        <f>SUM(D66:D69)</f>
        <v>39627</v>
      </c>
      <c r="E65" s="86"/>
      <c r="F65" s="86"/>
      <c r="G65" s="86"/>
      <c r="H65" s="86"/>
      <c r="I65" s="86"/>
      <c r="J65" s="85"/>
      <c r="K65" s="116"/>
    </row>
    <row r="66" spans="2:11" ht="16.5" thickTop="1" thickBot="1" x14ac:dyDescent="0.3">
      <c r="B66" s="87"/>
      <c r="C66" s="88" t="s">
        <v>110</v>
      </c>
      <c r="D66" s="75">
        <f>SUM(F66:H66)</f>
        <v>34819</v>
      </c>
      <c r="E66" s="86"/>
      <c r="F66" s="86"/>
      <c r="G66" s="75">
        <v>34819</v>
      </c>
      <c r="H66" s="85"/>
      <c r="I66" s="85"/>
      <c r="J66" s="85"/>
      <c r="K66" s="116"/>
    </row>
    <row r="67" spans="2:11" ht="16.5" thickTop="1" thickBot="1" x14ac:dyDescent="0.3">
      <c r="B67" s="87"/>
      <c r="C67" s="88" t="s">
        <v>63</v>
      </c>
      <c r="D67" s="117">
        <f>SUM(F67:H67)</f>
        <v>0</v>
      </c>
      <c r="E67" s="86"/>
      <c r="F67" s="117" t="s">
        <v>94</v>
      </c>
      <c r="G67" s="117" t="s">
        <v>94</v>
      </c>
      <c r="H67" s="117" t="s">
        <v>94</v>
      </c>
      <c r="I67" s="86"/>
      <c r="J67" s="85"/>
      <c r="K67" s="116"/>
    </row>
    <row r="68" spans="2:11" ht="16.5" thickTop="1" thickBot="1" x14ac:dyDescent="0.3">
      <c r="B68" s="87"/>
      <c r="C68" s="84" t="s">
        <v>64</v>
      </c>
      <c r="D68" s="89"/>
      <c r="E68" s="86"/>
      <c r="F68" s="86"/>
      <c r="G68" s="86"/>
      <c r="H68" s="86"/>
      <c r="I68" s="86"/>
      <c r="J68" s="85"/>
      <c r="K68" s="119"/>
    </row>
    <row r="69" spans="2:11" ht="16.5" thickTop="1" thickBot="1" x14ac:dyDescent="0.3">
      <c r="B69" s="87"/>
      <c r="C69" s="88" t="s">
        <v>65</v>
      </c>
      <c r="D69" s="117">
        <f>SUM(G69:H69)</f>
        <v>4808</v>
      </c>
      <c r="E69" s="86"/>
      <c r="F69" s="86"/>
      <c r="G69" s="75">
        <v>3205</v>
      </c>
      <c r="H69" s="75">
        <v>1603</v>
      </c>
      <c r="I69" s="86"/>
      <c r="J69" s="85"/>
      <c r="K69" s="116"/>
    </row>
    <row r="70" spans="2:11" ht="16.5" thickTop="1" thickBot="1" x14ac:dyDescent="0.3">
      <c r="B70" s="92" t="s">
        <v>11</v>
      </c>
      <c r="C70" s="96" t="s">
        <v>66</v>
      </c>
      <c r="D70">
        <f>SUM(D71:D75)</f>
        <v>53285</v>
      </c>
      <c r="E70" s="86"/>
      <c r="F70" s="86"/>
      <c r="G70" s="86"/>
      <c r="H70" s="86"/>
      <c r="I70" s="86"/>
      <c r="J70" s="86"/>
      <c r="K70" s="116"/>
    </row>
    <row r="71" spans="2:11" ht="16.5" thickTop="1" thickBot="1" x14ac:dyDescent="0.3">
      <c r="B71" s="94"/>
      <c r="C71" s="97" t="s">
        <v>106</v>
      </c>
      <c r="D71" s="117">
        <f>G71</f>
        <v>39678</v>
      </c>
      <c r="E71" s="86"/>
      <c r="F71" s="86"/>
      <c r="G71" s="117">
        <v>39678</v>
      </c>
      <c r="H71" s="86"/>
      <c r="I71" s="86"/>
      <c r="J71" s="85"/>
      <c r="K71" s="116"/>
    </row>
    <row r="72" spans="2:11" ht="16.5" thickTop="1" thickBot="1" x14ac:dyDescent="0.3">
      <c r="B72" s="94"/>
      <c r="C72" s="97" t="s">
        <v>107</v>
      </c>
      <c r="D72" s="117">
        <f>SUM(G72:H72)</f>
        <v>7274</v>
      </c>
      <c r="E72" s="86"/>
      <c r="F72" s="86"/>
      <c r="G72" s="117">
        <v>6125</v>
      </c>
      <c r="H72" s="117">
        <v>1149</v>
      </c>
      <c r="I72" s="86"/>
      <c r="J72" s="85"/>
      <c r="K72" s="116"/>
    </row>
    <row r="73" spans="2:11" ht="16.5" thickTop="1" thickBot="1" x14ac:dyDescent="0.3">
      <c r="B73" s="94"/>
      <c r="C73" s="96" t="s">
        <v>67</v>
      </c>
      <c r="D73" s="89"/>
      <c r="E73" s="86"/>
      <c r="F73" s="86"/>
      <c r="G73" s="86"/>
      <c r="H73" s="86"/>
      <c r="I73" s="86"/>
      <c r="J73" s="86"/>
      <c r="K73" s="116"/>
    </row>
    <row r="74" spans="2:11" ht="16.5" thickTop="1" thickBot="1" x14ac:dyDescent="0.3">
      <c r="B74" s="94"/>
      <c r="C74" s="97" t="s">
        <v>108</v>
      </c>
      <c r="D74" s="117">
        <f>H74</f>
        <v>6333</v>
      </c>
      <c r="E74" s="86"/>
      <c r="F74" s="86"/>
      <c r="G74" s="86"/>
      <c r="H74" s="117">
        <v>6333</v>
      </c>
      <c r="I74" s="86"/>
      <c r="J74" s="85"/>
      <c r="K74" s="116"/>
    </row>
    <row r="75" spans="2:11" ht="16.5" thickTop="1" thickBot="1" x14ac:dyDescent="0.3">
      <c r="B75" s="120"/>
      <c r="C75" s="121" t="s">
        <v>109</v>
      </c>
      <c r="D75" s="117" t="s">
        <v>94</v>
      </c>
      <c r="E75" s="122"/>
      <c r="F75" s="117" t="s">
        <v>94</v>
      </c>
      <c r="G75" s="117" t="s">
        <v>94</v>
      </c>
      <c r="H75" s="117" t="s">
        <v>94</v>
      </c>
      <c r="I75" s="122"/>
      <c r="J75" s="122"/>
      <c r="K75" s="123"/>
    </row>
    <row r="76" spans="2:11" ht="15.75" thickBot="1" x14ac:dyDescent="0.3"/>
    <row r="77" spans="2:11" ht="15.75" thickBot="1" x14ac:dyDescent="0.3">
      <c r="B77" s="98" t="s">
        <v>68</v>
      </c>
      <c r="C77" s="99"/>
      <c r="D77" s="124">
        <f>SUM(D14, D20, D28, D36, D40, D51, D65, D70)</f>
        <v>924799</v>
      </c>
      <c r="E77" s="86"/>
      <c r="F77" s="126">
        <f>SUM(F14:F75)</f>
        <v>775586</v>
      </c>
      <c r="G77" s="126">
        <f>SUM(G14:G75)</f>
        <v>115313</v>
      </c>
      <c r="H77" s="126">
        <f>SUM(H14:H75)</f>
        <v>11482</v>
      </c>
      <c r="I77" s="125"/>
      <c r="J77" s="125">
        <f>SUM(J14:J75)</f>
        <v>21469</v>
      </c>
      <c r="K77" s="127">
        <f>SUM(K14:K75)</f>
        <v>949</v>
      </c>
    </row>
    <row r="78" spans="2:11" x14ac:dyDescent="0.25">
      <c r="J78" s="128"/>
      <c r="K78" s="128"/>
    </row>
  </sheetData>
  <mergeCells count="1">
    <mergeCell ref="B12:K12"/>
  </mergeCells>
  <pageMargins left="0.7" right="0.7" top="0.75" bottom="0.75" header="0.3" footer="0.3"/>
  <pageSetup orientation="portrait" horizontalDpi="90" verticalDpi="9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A49" workbookViewId="0">
      <selection activeCell="J66" sqref="J6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84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0" t="s">
        <v>72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2:11" x14ac:dyDescent="0.25">
      <c r="B13" s="79"/>
      <c r="C13" s="80"/>
      <c r="D13" s="81" t="s">
        <v>87</v>
      </c>
      <c r="E13" s="113"/>
      <c r="F13" s="82" t="s">
        <v>88</v>
      </c>
      <c r="G13" s="82" t="s">
        <v>89</v>
      </c>
      <c r="H13" s="82" t="s">
        <v>90</v>
      </c>
      <c r="I13" s="82" t="s">
        <v>91</v>
      </c>
      <c r="J13" s="82" t="s">
        <v>92</v>
      </c>
      <c r="K13" s="114" t="s">
        <v>93</v>
      </c>
    </row>
    <row r="14" spans="2:11" ht="15.75" thickBot="1" x14ac:dyDescent="0.3">
      <c r="B14" s="83" t="s">
        <v>39</v>
      </c>
      <c r="C14" s="84" t="s">
        <v>40</v>
      </c>
      <c r="D14" s="100">
        <f>SUM(D15:D19)</f>
        <v>172127.30757054035</v>
      </c>
      <c r="E14" s="115"/>
      <c r="F14" s="85"/>
      <c r="G14" s="85"/>
      <c r="H14" s="85"/>
      <c r="I14" s="85"/>
      <c r="J14" s="86"/>
      <c r="K14" s="116"/>
    </row>
    <row r="15" spans="2:11" ht="16.5" thickTop="1" thickBot="1" x14ac:dyDescent="0.3">
      <c r="B15" s="87"/>
      <c r="C15" s="88" t="s">
        <v>41</v>
      </c>
      <c r="D15" s="130">
        <f>SUM(F15:H15)</f>
        <v>91616.088883380755</v>
      </c>
      <c r="E15" s="86"/>
      <c r="F15" s="90">
        <v>91170.519336917001</v>
      </c>
      <c r="G15" s="90">
        <v>61.29181322871063</v>
      </c>
      <c r="H15" s="90">
        <v>384.27773323503311</v>
      </c>
      <c r="I15" s="86"/>
      <c r="J15" s="86"/>
      <c r="K15" s="116"/>
    </row>
    <row r="16" spans="2:11" ht="16.5" thickTop="1" thickBot="1" x14ac:dyDescent="0.3">
      <c r="B16" s="87"/>
      <c r="C16" s="88" t="s">
        <v>42</v>
      </c>
      <c r="D16" s="130">
        <f>SUM(F16:H16)</f>
        <v>55510.917301210684</v>
      </c>
      <c r="E16" s="86"/>
      <c r="F16" s="90">
        <v>55456.527647539013</v>
      </c>
      <c r="G16" s="90">
        <v>21.965052444328919</v>
      </c>
      <c r="H16" s="90">
        <v>32.424601227342684</v>
      </c>
      <c r="I16" s="86"/>
      <c r="J16" s="86"/>
      <c r="K16" s="116"/>
    </row>
    <row r="17" spans="2:14" ht="16.5" thickTop="1" thickBot="1" x14ac:dyDescent="0.3">
      <c r="B17" s="87"/>
      <c r="C17" s="88" t="s">
        <v>43</v>
      </c>
      <c r="D17" s="130">
        <f>SUM(F17:H17)</f>
        <v>12136.359060469651</v>
      </c>
      <c r="E17" s="86"/>
      <c r="F17" s="90">
        <v>12088.565272713131</v>
      </c>
      <c r="G17" s="90">
        <v>12.092404131167468</v>
      </c>
      <c r="H17" s="90">
        <v>35.701383625351575</v>
      </c>
      <c r="I17" s="86"/>
      <c r="J17" s="86"/>
      <c r="K17" s="116"/>
    </row>
    <row r="18" spans="2:14" ht="16.5" thickTop="1" thickBot="1" x14ac:dyDescent="0.3">
      <c r="B18" s="87"/>
      <c r="C18" s="88" t="s">
        <v>69</v>
      </c>
      <c r="D18" s="130">
        <f>SUM(F18:H18)</f>
        <v>11462.734262627107</v>
      </c>
      <c r="E18" s="86"/>
      <c r="F18" s="90">
        <v>11424.272339795723</v>
      </c>
      <c r="G18" s="90">
        <v>9.7313298730006856</v>
      </c>
      <c r="H18" s="90">
        <v>28.730592958382974</v>
      </c>
      <c r="I18" s="86"/>
      <c r="J18" s="86"/>
      <c r="K18" s="116"/>
    </row>
    <row r="19" spans="2:14" ht="16.5" thickTop="1" thickBot="1" x14ac:dyDescent="0.3">
      <c r="B19" s="87"/>
      <c r="C19" s="88" t="s">
        <v>44</v>
      </c>
      <c r="D19" s="130">
        <f>SUM(F19:H19)</f>
        <v>1401.2080628521144</v>
      </c>
      <c r="E19" s="86"/>
      <c r="F19" s="90">
        <v>0</v>
      </c>
      <c r="G19" s="90">
        <v>477.00700011986874</v>
      </c>
      <c r="H19" s="90">
        <v>924.20106273224565</v>
      </c>
      <c r="I19" s="86"/>
      <c r="J19" s="86"/>
      <c r="K19" s="116"/>
    </row>
    <row r="20" spans="2:14" ht="16.5" thickTop="1" thickBot="1" x14ac:dyDescent="0.3">
      <c r="B20" s="87"/>
      <c r="C20" s="84" t="s">
        <v>46</v>
      </c>
      <c r="D20" s="100">
        <f>SUM(D21:D27)</f>
        <v>134363.28845442121</v>
      </c>
      <c r="E20" s="86"/>
      <c r="F20" s="85"/>
      <c r="G20" s="85"/>
      <c r="H20" s="85"/>
      <c r="I20" s="86"/>
      <c r="J20" s="86"/>
      <c r="K20" s="116"/>
    </row>
    <row r="21" spans="2:14" ht="16.5" thickTop="1" thickBot="1" x14ac:dyDescent="0.3">
      <c r="B21" s="87"/>
      <c r="C21" s="88" t="s">
        <v>41</v>
      </c>
      <c r="D21" s="130">
        <f>SUM(F21:H21)</f>
        <v>99474.21526518777</v>
      </c>
      <c r="E21" s="86"/>
      <c r="F21" s="118">
        <v>98990.428175815672</v>
      </c>
      <c r="G21" s="118">
        <v>66.548955510066961</v>
      </c>
      <c r="H21" s="118">
        <v>417.23813386203483</v>
      </c>
      <c r="I21" s="86"/>
      <c r="J21" s="86"/>
      <c r="K21" s="116"/>
    </row>
    <row r="22" spans="2:14" ht="16.5" thickTop="1" thickBot="1" x14ac:dyDescent="0.3">
      <c r="B22" s="87"/>
      <c r="C22" s="88" t="s">
        <v>42</v>
      </c>
      <c r="D22" s="130">
        <f t="shared" ref="D22:D30" si="0">SUM(F22:H22)</f>
        <v>25462.451394411917</v>
      </c>
      <c r="E22" s="86"/>
      <c r="F22" s="118">
        <v>25437.503258436085</v>
      </c>
      <c r="G22" s="118">
        <v>10.075208759471101</v>
      </c>
      <c r="H22" s="118">
        <v>14.872927216362099</v>
      </c>
      <c r="I22" s="86"/>
      <c r="J22" s="86"/>
      <c r="K22" s="116"/>
    </row>
    <row r="23" spans="2:14" ht="16.5" thickTop="1" thickBot="1" x14ac:dyDescent="0.3">
      <c r="B23" s="87"/>
      <c r="C23" s="88" t="s">
        <v>43</v>
      </c>
      <c r="D23" s="130">
        <f>SUM(F23:H23)</f>
        <v>2698.212988814967</v>
      </c>
      <c r="E23" s="86"/>
      <c r="F23" s="130">
        <v>2687.5872469209794</v>
      </c>
      <c r="G23" s="130">
        <v>2.6884407201654774</v>
      </c>
      <c r="H23" s="130">
        <v>7.9373011738218819</v>
      </c>
      <c r="I23" s="86"/>
      <c r="J23" s="86"/>
      <c r="K23" s="116"/>
    </row>
    <row r="24" spans="2:14" ht="16.5" thickTop="1" thickBot="1" x14ac:dyDescent="0.3">
      <c r="B24" s="87"/>
      <c r="C24" s="88" t="s">
        <v>69</v>
      </c>
      <c r="D24" s="130">
        <f>SUM(F24:H24)</f>
        <v>6259.9783234154247</v>
      </c>
      <c r="E24" s="86"/>
      <c r="F24" s="130">
        <v>6238.9736662642654</v>
      </c>
      <c r="G24" s="130">
        <v>5.314431327401957</v>
      </c>
      <c r="H24" s="130">
        <v>15.690225823758157</v>
      </c>
      <c r="I24" s="86"/>
      <c r="J24" s="86"/>
      <c r="K24" s="116"/>
      <c r="N24" s="78"/>
    </row>
    <row r="25" spans="2:14" ht="16.5" thickTop="1" thickBot="1" x14ac:dyDescent="0.3">
      <c r="B25" s="87"/>
      <c r="C25" s="88" t="s">
        <v>70</v>
      </c>
      <c r="D25" s="130" t="s">
        <v>94</v>
      </c>
      <c r="E25" s="86"/>
      <c r="F25" s="130"/>
      <c r="G25" s="130"/>
      <c r="H25" s="130"/>
      <c r="I25" s="86"/>
      <c r="J25" s="86"/>
      <c r="K25" s="116"/>
      <c r="N25" s="78"/>
    </row>
    <row r="26" spans="2:14" ht="16.5" thickTop="1" thickBot="1" x14ac:dyDescent="0.3">
      <c r="B26" s="87"/>
      <c r="C26" s="88" t="s">
        <v>45</v>
      </c>
      <c r="D26" s="130">
        <f>SUM(F26:H26)</f>
        <v>197.7682600275879</v>
      </c>
      <c r="E26" s="86"/>
      <c r="F26" s="130">
        <v>196.36919685516818</v>
      </c>
      <c r="G26" s="130">
        <v>0.44454414419388316</v>
      </c>
      <c r="H26" s="130">
        <v>0.95451902822582724</v>
      </c>
      <c r="I26" s="86"/>
      <c r="J26" s="86"/>
      <c r="K26" s="116"/>
      <c r="N26" s="78"/>
    </row>
    <row r="27" spans="2:14" ht="16.5" thickTop="1" thickBot="1" x14ac:dyDescent="0.3">
      <c r="B27" s="87"/>
      <c r="C27" s="88" t="s">
        <v>44</v>
      </c>
      <c r="D27" s="130">
        <f>SUM(F27:H27)</f>
        <v>270.66222256352586</v>
      </c>
      <c r="E27" s="86"/>
      <c r="F27" s="117">
        <v>0</v>
      </c>
      <c r="G27" s="130">
        <v>92.1403310854556</v>
      </c>
      <c r="H27" s="130">
        <v>178.52189147807024</v>
      </c>
      <c r="I27" s="86"/>
      <c r="J27" s="86"/>
      <c r="K27" s="116"/>
      <c r="N27" s="78"/>
    </row>
    <row r="28" spans="2:14" ht="16.5" thickTop="1" thickBot="1" x14ac:dyDescent="0.3">
      <c r="B28" s="87"/>
      <c r="C28" s="84" t="s">
        <v>47</v>
      </c>
      <c r="D28" s="100">
        <f>SUM(D29:D35)</f>
        <v>179498.66702079214</v>
      </c>
      <c r="E28" s="86"/>
      <c r="F28" s="85"/>
      <c r="G28" s="85"/>
      <c r="H28" s="85"/>
      <c r="I28" s="85"/>
      <c r="J28" s="86"/>
      <c r="K28" s="116"/>
      <c r="N28" s="78"/>
    </row>
    <row r="29" spans="2:14" ht="16.5" thickTop="1" thickBot="1" x14ac:dyDescent="0.3">
      <c r="B29" s="87"/>
      <c r="C29" s="88" t="s">
        <v>41</v>
      </c>
      <c r="D29" s="130">
        <f>SUM(F29:H29)</f>
        <v>67979.485615642145</v>
      </c>
      <c r="E29" s="86"/>
      <c r="F29" s="118">
        <v>67648.871321321465</v>
      </c>
      <c r="G29" s="118">
        <v>45.478758005501192</v>
      </c>
      <c r="H29" s="118">
        <v>285.13553631518596</v>
      </c>
      <c r="I29" s="86"/>
      <c r="J29" s="86"/>
      <c r="K29" s="116"/>
      <c r="N29" s="78"/>
    </row>
    <row r="30" spans="2:14" ht="16.5" thickTop="1" thickBot="1" x14ac:dyDescent="0.3">
      <c r="B30" s="87"/>
      <c r="C30" s="88" t="s">
        <v>42</v>
      </c>
      <c r="D30" s="130">
        <f t="shared" si="0"/>
        <v>8757.3045760000005</v>
      </c>
      <c r="E30" s="86"/>
      <c r="F30" s="118">
        <v>8748.7241599999998</v>
      </c>
      <c r="G30" s="118">
        <v>3.4651680000000002</v>
      </c>
      <c r="H30" s="118">
        <v>5.1152480000000002</v>
      </c>
      <c r="I30" s="86"/>
      <c r="J30" s="86"/>
      <c r="K30" s="116"/>
    </row>
    <row r="31" spans="2:14" ht="16.5" thickTop="1" thickBot="1" x14ac:dyDescent="0.3">
      <c r="B31" s="87"/>
      <c r="C31" s="88" t="s">
        <v>43</v>
      </c>
      <c r="D31" s="117">
        <f>SUM(F31:H31)</f>
        <v>0</v>
      </c>
      <c r="E31" s="86"/>
      <c r="F31" s="130">
        <v>0</v>
      </c>
      <c r="G31" s="117">
        <v>0</v>
      </c>
      <c r="H31" s="117">
        <v>0</v>
      </c>
      <c r="I31" s="86"/>
      <c r="J31" s="86"/>
      <c r="K31" s="116"/>
    </row>
    <row r="32" spans="2:14" ht="16.5" thickTop="1" thickBot="1" x14ac:dyDescent="0.3">
      <c r="B32" s="87"/>
      <c r="C32" s="88" t="s">
        <v>69</v>
      </c>
      <c r="D32" s="117">
        <f>SUM(F32:H32)</f>
        <v>0</v>
      </c>
      <c r="E32" s="86"/>
      <c r="F32" s="130">
        <v>0</v>
      </c>
      <c r="G32" s="117">
        <v>0</v>
      </c>
      <c r="H32" s="117">
        <v>0</v>
      </c>
      <c r="I32" s="86"/>
      <c r="J32" s="86"/>
      <c r="K32" s="116"/>
    </row>
    <row r="33" spans="2:11" ht="16.5" thickTop="1" thickBot="1" x14ac:dyDescent="0.3">
      <c r="B33" s="87"/>
      <c r="C33" s="88" t="s">
        <v>70</v>
      </c>
      <c r="D33" s="117">
        <f>SUM(F33:H33)</f>
        <v>0</v>
      </c>
      <c r="E33" s="86"/>
      <c r="F33" s="130">
        <v>0</v>
      </c>
      <c r="G33" s="117">
        <v>0</v>
      </c>
      <c r="H33" s="117">
        <v>0</v>
      </c>
      <c r="I33" s="86"/>
      <c r="J33" s="86"/>
      <c r="K33" s="116"/>
    </row>
    <row r="34" spans="2:11" ht="16.5" thickTop="1" thickBot="1" x14ac:dyDescent="0.3">
      <c r="B34" s="87"/>
      <c r="C34" s="88" t="s">
        <v>45</v>
      </c>
      <c r="D34" s="130">
        <f>SUM(F34:H34)</f>
        <v>102761.87682915002</v>
      </c>
      <c r="E34" s="86"/>
      <c r="F34" s="130">
        <v>101968.18443000001</v>
      </c>
      <c r="G34" s="130">
        <v>252.19111994999997</v>
      </c>
      <c r="H34" s="130">
        <v>541.5012792</v>
      </c>
      <c r="I34" s="86"/>
      <c r="J34" s="86"/>
      <c r="K34" s="116"/>
    </row>
    <row r="35" spans="2:11" ht="16.5" thickTop="1" thickBot="1" x14ac:dyDescent="0.3">
      <c r="B35" s="87"/>
      <c r="C35" s="88" t="s">
        <v>44</v>
      </c>
      <c r="D35" s="130">
        <f>SUM(F35:H35)</f>
        <v>0</v>
      </c>
      <c r="E35" s="86"/>
      <c r="F35" s="117"/>
      <c r="G35" s="117">
        <v>0</v>
      </c>
      <c r="H35" s="117">
        <v>0</v>
      </c>
      <c r="I35" s="86"/>
      <c r="J35" s="86"/>
      <c r="K35" s="116"/>
    </row>
    <row r="36" spans="2:11" ht="16.5" thickTop="1" thickBot="1" x14ac:dyDescent="0.3">
      <c r="B36" s="87"/>
      <c r="C36" s="84" t="s">
        <v>49</v>
      </c>
      <c r="D36" s="100">
        <f>SUM(D37:D39)</f>
        <v>29801.727218925655</v>
      </c>
      <c r="E36" s="86"/>
      <c r="F36" s="86"/>
      <c r="G36" s="86"/>
      <c r="H36" s="86"/>
      <c r="I36" s="86"/>
      <c r="J36" s="86"/>
      <c r="K36" s="116"/>
    </row>
    <row r="37" spans="2:11" ht="16.5" thickTop="1" thickBot="1" x14ac:dyDescent="0.3">
      <c r="B37" s="87"/>
      <c r="C37" s="88" t="s">
        <v>50</v>
      </c>
      <c r="D37" s="130">
        <f>SUM(F37:H37)</f>
        <v>15077.861764277062</v>
      </c>
      <c r="E37" s="86"/>
      <c r="F37" s="118">
        <v>15004.531456141951</v>
      </c>
      <c r="G37" s="118">
        <v>10.087196456517026</v>
      </c>
      <c r="H37" s="118">
        <v>63.243111678593174</v>
      </c>
      <c r="I37" s="86"/>
      <c r="J37" s="86"/>
      <c r="K37" s="116"/>
    </row>
    <row r="38" spans="2:11" ht="16.5" thickTop="1" thickBot="1" x14ac:dyDescent="0.3">
      <c r="B38" s="87"/>
      <c r="C38" s="88" t="s">
        <v>51</v>
      </c>
      <c r="D38" s="130">
        <f>G38</f>
        <v>13479.652306399366</v>
      </c>
      <c r="E38" s="86"/>
      <c r="F38" s="132"/>
      <c r="G38" s="118">
        <v>13479.652306399366</v>
      </c>
      <c r="H38" s="132"/>
      <c r="I38" s="86"/>
      <c r="J38" s="86"/>
      <c r="K38" s="116"/>
    </row>
    <row r="39" spans="2:11" ht="16.5" thickTop="1" thickBot="1" x14ac:dyDescent="0.3">
      <c r="B39" s="87"/>
      <c r="C39" s="88" t="s">
        <v>52</v>
      </c>
      <c r="D39" s="118">
        <f>K39</f>
        <v>1244.2131482492275</v>
      </c>
      <c r="E39" s="86"/>
      <c r="F39" s="132"/>
      <c r="G39" s="132"/>
      <c r="H39" s="132"/>
      <c r="I39" s="86"/>
      <c r="J39" s="86"/>
      <c r="K39" s="118">
        <v>1244.2131482492275</v>
      </c>
    </row>
    <row r="40" spans="2:11" ht="16.5" thickTop="1" thickBot="1" x14ac:dyDescent="0.3">
      <c r="B40" s="87"/>
      <c r="C40" s="84" t="s">
        <v>10</v>
      </c>
      <c r="D40" s="100">
        <f>SUM(D41:D50)</f>
        <v>9651.5624716497005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118" t="s">
        <v>94</v>
      </c>
      <c r="E41" s="86"/>
      <c r="F41" s="75"/>
      <c r="G41" s="75"/>
      <c r="H41" s="86"/>
      <c r="I41" s="86"/>
      <c r="J41" s="86"/>
      <c r="K41" s="116"/>
    </row>
    <row r="42" spans="2:11" ht="16.5" thickTop="1" thickBot="1" x14ac:dyDescent="0.3">
      <c r="B42" s="87"/>
      <c r="C42" s="88" t="s">
        <v>111</v>
      </c>
      <c r="D42" s="118" t="s">
        <v>94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95</v>
      </c>
      <c r="D43" s="118" t="s">
        <v>94</v>
      </c>
      <c r="E43" s="86"/>
      <c r="F43" s="75"/>
      <c r="G43" s="75"/>
      <c r="H43" s="86"/>
      <c r="I43" s="86"/>
      <c r="J43" s="86"/>
      <c r="K43" s="116"/>
    </row>
    <row r="44" spans="2:11" ht="16.5" thickTop="1" thickBot="1" x14ac:dyDescent="0.3">
      <c r="B44" s="87"/>
      <c r="C44" s="88" t="s">
        <v>96</v>
      </c>
      <c r="D44" s="118" t="s">
        <v>94</v>
      </c>
      <c r="E44" s="86"/>
      <c r="F44" s="75"/>
      <c r="G44" s="86"/>
      <c r="H44" s="86"/>
      <c r="I44" s="75"/>
      <c r="J44" s="86"/>
      <c r="K44" s="116"/>
    </row>
    <row r="45" spans="2:11" ht="16.5" thickTop="1" thickBot="1" x14ac:dyDescent="0.3">
      <c r="B45" s="87"/>
      <c r="C45" s="91" t="s">
        <v>71</v>
      </c>
      <c r="D45" s="118" t="s">
        <v>94</v>
      </c>
      <c r="E45" s="86"/>
      <c r="F45" s="75"/>
      <c r="G45" s="75"/>
      <c r="H45" s="86"/>
      <c r="I45" s="86"/>
      <c r="J45" s="86"/>
      <c r="K45" s="116"/>
    </row>
    <row r="46" spans="2:11" ht="16.5" thickTop="1" thickBot="1" x14ac:dyDescent="0.3">
      <c r="B46" s="87"/>
      <c r="C46" s="91" t="s">
        <v>97</v>
      </c>
      <c r="D46" s="118" t="s">
        <v>94</v>
      </c>
      <c r="E46" s="86"/>
      <c r="F46" s="75"/>
      <c r="G46" s="75"/>
      <c r="H46" s="86"/>
      <c r="I46" s="86"/>
      <c r="J46" s="86"/>
      <c r="K46" s="116"/>
    </row>
    <row r="47" spans="2:11" ht="16.5" thickTop="1" thickBot="1" x14ac:dyDescent="0.3">
      <c r="B47" s="87"/>
      <c r="C47" s="91" t="s">
        <v>98</v>
      </c>
      <c r="D47" s="118" t="s">
        <v>94</v>
      </c>
      <c r="E47" s="86"/>
      <c r="F47" s="75"/>
      <c r="G47" s="75"/>
      <c r="H47" s="86"/>
      <c r="I47" s="86"/>
      <c r="J47" s="86"/>
      <c r="K47" s="116"/>
    </row>
    <row r="48" spans="2:11" ht="16.5" thickTop="1" thickBot="1" x14ac:dyDescent="0.3">
      <c r="B48" s="87"/>
      <c r="C48" s="88" t="s">
        <v>99</v>
      </c>
      <c r="D48" s="118" t="s">
        <v>94</v>
      </c>
      <c r="E48" s="86"/>
      <c r="F48" s="86"/>
      <c r="G48" s="86"/>
      <c r="H48" s="86"/>
      <c r="I48" s="75"/>
      <c r="J48" s="75"/>
      <c r="K48" s="75"/>
    </row>
    <row r="49" spans="2:11" ht="16.5" thickTop="1" thickBot="1" x14ac:dyDescent="0.3">
      <c r="B49" s="87"/>
      <c r="C49" s="84" t="s">
        <v>54</v>
      </c>
      <c r="D49" s="131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118">
        <f>J50</f>
        <v>9651.5624716497005</v>
      </c>
      <c r="E50" s="86"/>
      <c r="F50" s="86"/>
      <c r="G50" s="86"/>
      <c r="H50" s="86"/>
      <c r="I50" s="86"/>
      <c r="J50" s="118">
        <v>9651.5624716497005</v>
      </c>
      <c r="K50" s="116"/>
    </row>
    <row r="51" spans="2:11" ht="16.5" thickTop="1" thickBot="1" x14ac:dyDescent="0.3">
      <c r="B51" s="92" t="s">
        <v>56</v>
      </c>
      <c r="C51" s="93" t="s">
        <v>57</v>
      </c>
      <c r="D51" s="100">
        <f>SUM(D52:D64)</f>
        <v>202154.98093623132</v>
      </c>
      <c r="E51" s="86"/>
      <c r="F51" s="86"/>
      <c r="G51" s="86"/>
      <c r="H51" s="86"/>
      <c r="I51" s="86"/>
      <c r="J51" s="86"/>
      <c r="K51" s="116"/>
    </row>
    <row r="52" spans="2:11" ht="16.5" thickTop="1" thickBot="1" x14ac:dyDescent="0.3">
      <c r="B52" s="94"/>
      <c r="C52" s="95" t="s">
        <v>48</v>
      </c>
      <c r="D52" s="130">
        <f>SUM(F52:H52)</f>
        <v>131001.3885131835</v>
      </c>
      <c r="E52" s="86"/>
      <c r="F52" s="118">
        <v>130538.49921803552</v>
      </c>
      <c r="G52" s="118">
        <v>345.77272649607806</v>
      </c>
      <c r="H52" s="118">
        <v>117.11656865189742</v>
      </c>
      <c r="I52" s="86"/>
      <c r="J52" s="86"/>
      <c r="K52" s="116"/>
    </row>
    <row r="53" spans="2:11" ht="16.5" thickTop="1" thickBot="1" x14ac:dyDescent="0.3">
      <c r="B53" s="94"/>
      <c r="C53" s="95" t="s">
        <v>58</v>
      </c>
      <c r="D53" s="130">
        <f>SUM(F53:H53)</f>
        <v>22222.020684945714</v>
      </c>
      <c r="E53" s="86"/>
      <c r="F53" s="118">
        <v>22147.55740821638</v>
      </c>
      <c r="G53" s="118">
        <v>55.433770934023357</v>
      </c>
      <c r="H53" s="118">
        <v>19.029505795312737</v>
      </c>
      <c r="I53" s="86"/>
      <c r="J53" s="86"/>
      <c r="K53" s="116"/>
    </row>
    <row r="54" spans="2:11" ht="16.5" thickTop="1" thickBot="1" x14ac:dyDescent="0.3">
      <c r="B54" s="94"/>
      <c r="C54" s="95" t="s">
        <v>59</v>
      </c>
      <c r="D54" s="118" t="s">
        <v>94</v>
      </c>
      <c r="E54" s="86"/>
      <c r="F54" s="86"/>
      <c r="G54" s="75"/>
      <c r="H54" s="75"/>
      <c r="I54" s="86"/>
      <c r="J54" s="86"/>
      <c r="K54" s="116"/>
    </row>
    <row r="55" spans="2:11" ht="16.5" thickTop="1" thickBot="1" x14ac:dyDescent="0.3">
      <c r="B55" s="94"/>
      <c r="C55" s="95" t="s">
        <v>60</v>
      </c>
      <c r="D55" s="118" t="s">
        <v>94</v>
      </c>
      <c r="E55" s="86"/>
      <c r="F55" s="86"/>
      <c r="G55" s="75"/>
      <c r="H55" s="75"/>
      <c r="I55" s="86"/>
      <c r="J55" s="86"/>
      <c r="K55" s="116"/>
    </row>
    <row r="56" spans="2:11" ht="16.5" thickTop="1" thickBot="1" x14ac:dyDescent="0.3">
      <c r="B56" s="94"/>
      <c r="C56" s="93" t="s">
        <v>100</v>
      </c>
      <c r="D56" s="131"/>
      <c r="E56" s="86"/>
      <c r="F56" s="86"/>
      <c r="G56" s="86"/>
      <c r="H56" s="86"/>
      <c r="I56" s="86"/>
      <c r="J56" s="86"/>
      <c r="K56" s="116"/>
    </row>
    <row r="57" spans="2:11" ht="16.5" thickTop="1" thickBot="1" x14ac:dyDescent="0.3">
      <c r="B57" s="94"/>
      <c r="C57" s="95" t="s">
        <v>58</v>
      </c>
      <c r="D57" s="130">
        <f>SUM(F57:H57)</f>
        <v>6281.342387732233</v>
      </c>
      <c r="E57" s="86"/>
      <c r="F57" s="130">
        <v>6260.3503603459203</v>
      </c>
      <c r="G57" s="130">
        <v>15.678602713123485</v>
      </c>
      <c r="H57" s="130">
        <v>5.3134246731888002</v>
      </c>
      <c r="I57" s="86"/>
      <c r="J57" s="86"/>
      <c r="K57" s="116"/>
    </row>
    <row r="58" spans="2:11" ht="16.5" thickTop="1" thickBot="1" x14ac:dyDescent="0.3">
      <c r="B58" s="94"/>
      <c r="C58" s="95" t="s">
        <v>45</v>
      </c>
      <c r="D58" s="118">
        <f>SUM(F58:H58)</f>
        <v>6.9047853100799994</v>
      </c>
      <c r="E58" s="86"/>
      <c r="F58" s="130">
        <v>6.8816170751999994</v>
      </c>
      <c r="G58" s="130">
        <v>1.7306392319999999E-2</v>
      </c>
      <c r="H58" s="130">
        <v>5.8618425600000012E-3</v>
      </c>
      <c r="I58" s="86"/>
      <c r="J58" s="86"/>
      <c r="K58" s="116"/>
    </row>
    <row r="59" spans="2:11" ht="16.5" thickTop="1" thickBot="1" x14ac:dyDescent="0.3">
      <c r="B59" s="94"/>
      <c r="C59" s="93" t="s">
        <v>101</v>
      </c>
      <c r="D59" s="131"/>
      <c r="E59" s="86"/>
      <c r="F59" s="85"/>
      <c r="G59" s="85"/>
      <c r="H59" s="85"/>
      <c r="I59" s="85"/>
      <c r="J59" s="86"/>
      <c r="K59" s="116"/>
    </row>
    <row r="60" spans="2:11" ht="16.5" thickTop="1" thickBot="1" x14ac:dyDescent="0.3">
      <c r="B60" s="94"/>
      <c r="C60" s="95" t="s">
        <v>74</v>
      </c>
      <c r="D60" s="130" t="s">
        <v>94</v>
      </c>
      <c r="E60" s="86"/>
      <c r="F60" s="117"/>
      <c r="G60" s="117"/>
      <c r="H60" s="117"/>
      <c r="I60" s="86"/>
      <c r="J60" s="85"/>
      <c r="K60" s="116"/>
    </row>
    <row r="61" spans="2:11" ht="16.5" thickTop="1" thickBot="1" x14ac:dyDescent="0.3">
      <c r="B61" s="94"/>
      <c r="C61" s="95" t="s">
        <v>102</v>
      </c>
      <c r="D61" s="130" t="s">
        <v>94</v>
      </c>
      <c r="E61" s="86"/>
      <c r="F61" s="117">
        <v>0</v>
      </c>
      <c r="G61" s="117">
        <v>0</v>
      </c>
      <c r="H61" s="117">
        <v>0</v>
      </c>
      <c r="I61" s="86"/>
      <c r="J61" s="85"/>
      <c r="K61" s="116"/>
    </row>
    <row r="62" spans="2:11" ht="16.5" thickTop="1" thickBot="1" x14ac:dyDescent="0.3">
      <c r="B62" s="94"/>
      <c r="C62" s="95" t="s">
        <v>103</v>
      </c>
      <c r="D62" s="130">
        <f>SUM(F62:H62)</f>
        <v>0</v>
      </c>
      <c r="E62" s="86"/>
      <c r="F62" s="117">
        <v>0</v>
      </c>
      <c r="G62" s="117">
        <v>0</v>
      </c>
      <c r="H62" s="117">
        <v>0</v>
      </c>
      <c r="I62" s="86"/>
      <c r="J62" s="85"/>
      <c r="K62" s="116"/>
    </row>
    <row r="63" spans="2:11" ht="16.5" thickTop="1" thickBot="1" x14ac:dyDescent="0.3">
      <c r="B63" s="94"/>
      <c r="C63" s="93" t="s">
        <v>104</v>
      </c>
      <c r="D63" s="131"/>
      <c r="E63" s="86"/>
      <c r="F63" s="86"/>
      <c r="G63" s="86"/>
      <c r="H63" s="86"/>
      <c r="I63" s="86"/>
      <c r="J63" s="85"/>
      <c r="K63" s="116"/>
    </row>
    <row r="64" spans="2:11" ht="16.5" thickTop="1" thickBot="1" x14ac:dyDescent="0.3">
      <c r="B64" s="94"/>
      <c r="C64" s="95" t="s">
        <v>105</v>
      </c>
      <c r="D64" s="130">
        <f>SUM(F64:H64)</f>
        <v>42643.324565059811</v>
      </c>
      <c r="E64" s="86"/>
      <c r="F64" s="130">
        <v>42496.456662218596</v>
      </c>
      <c r="G64" s="130">
        <v>109.68675078974225</v>
      </c>
      <c r="H64" s="130">
        <v>37.181152051471898</v>
      </c>
      <c r="I64" s="86"/>
      <c r="J64" s="85"/>
      <c r="K64" s="116"/>
    </row>
    <row r="65" spans="2:11" ht="16.5" thickTop="1" thickBot="1" x14ac:dyDescent="0.3">
      <c r="B65" s="83" t="s">
        <v>61</v>
      </c>
      <c r="C65" s="84" t="s">
        <v>62</v>
      </c>
      <c r="D65" s="100">
        <f>SUM(D66:D69)</f>
        <v>8551.3626682992926</v>
      </c>
      <c r="E65" s="86"/>
      <c r="F65" s="86"/>
      <c r="G65" s="86"/>
      <c r="H65" s="86"/>
      <c r="I65" s="86"/>
      <c r="J65" s="85"/>
      <c r="K65" s="116"/>
    </row>
    <row r="66" spans="2:11" ht="16.5" thickTop="1" thickBot="1" x14ac:dyDescent="0.3">
      <c r="B66" s="87"/>
      <c r="C66" s="88" t="s">
        <v>110</v>
      </c>
      <c r="D66" s="118">
        <f>SUM(F66:H66)</f>
        <v>6449.4156559561643</v>
      </c>
      <c r="E66" s="86"/>
      <c r="F66" s="86"/>
      <c r="G66" s="118">
        <v>6449.4156559561643</v>
      </c>
      <c r="H66" s="133"/>
      <c r="I66" s="85"/>
      <c r="J66" s="85"/>
      <c r="K66" s="116"/>
    </row>
    <row r="67" spans="2:11" ht="16.5" thickTop="1" thickBot="1" x14ac:dyDescent="0.3">
      <c r="B67" s="87"/>
      <c r="C67" s="88" t="s">
        <v>63</v>
      </c>
      <c r="D67" s="130">
        <f>SUM(F67:H67)</f>
        <v>0</v>
      </c>
      <c r="E67" s="86"/>
      <c r="F67" s="117"/>
      <c r="G67" s="130"/>
      <c r="H67" s="130"/>
      <c r="I67" s="86"/>
      <c r="J67" s="85"/>
      <c r="K67" s="116"/>
    </row>
    <row r="68" spans="2:11" ht="16.5" thickTop="1" thickBot="1" x14ac:dyDescent="0.3">
      <c r="B68" s="87"/>
      <c r="C68" s="84" t="s">
        <v>64</v>
      </c>
      <c r="D68" s="131"/>
      <c r="E68" s="86"/>
      <c r="F68" s="86"/>
      <c r="G68" s="132"/>
      <c r="H68" s="132"/>
      <c r="I68" s="86"/>
      <c r="J68" s="85"/>
      <c r="K68" s="119"/>
    </row>
    <row r="69" spans="2:11" ht="16.5" thickTop="1" thickBot="1" x14ac:dyDescent="0.3">
      <c r="B69" s="87"/>
      <c r="C69" s="88" t="s">
        <v>65</v>
      </c>
      <c r="D69" s="130">
        <f>SUM(G69:H69)</f>
        <v>2101.9470123431283</v>
      </c>
      <c r="E69" s="86"/>
      <c r="F69" s="86"/>
      <c r="G69" s="118">
        <v>1401.2980082287522</v>
      </c>
      <c r="H69" s="118">
        <v>700.64900411437611</v>
      </c>
      <c r="I69" s="86"/>
      <c r="J69" s="85"/>
      <c r="K69" s="116"/>
    </row>
    <row r="70" spans="2:11" ht="16.5" thickTop="1" thickBot="1" x14ac:dyDescent="0.3">
      <c r="B70" s="92" t="s">
        <v>11</v>
      </c>
      <c r="C70" s="96" t="s">
        <v>66</v>
      </c>
      <c r="D70" s="100">
        <f>SUM(D71:D75)</f>
        <v>253242.15022281109</v>
      </c>
      <c r="E70" s="86"/>
      <c r="F70" s="86"/>
      <c r="G70" s="132"/>
      <c r="H70" s="132"/>
      <c r="I70" s="86"/>
      <c r="J70" s="86"/>
      <c r="K70" s="116"/>
    </row>
    <row r="71" spans="2:11" ht="16.5" thickTop="1" thickBot="1" x14ac:dyDescent="0.3">
      <c r="B71" s="94"/>
      <c r="C71" s="97" t="s">
        <v>106</v>
      </c>
      <c r="D71" s="130">
        <f>G71</f>
        <v>202771.12127999999</v>
      </c>
      <c r="E71" s="86"/>
      <c r="F71" s="86"/>
      <c r="G71" s="130">
        <v>202771.12127999999</v>
      </c>
      <c r="H71" s="132"/>
      <c r="I71" s="86"/>
      <c r="J71" s="85"/>
      <c r="K71" s="116"/>
    </row>
    <row r="72" spans="2:11" ht="16.5" thickTop="1" thickBot="1" x14ac:dyDescent="0.3">
      <c r="B72" s="94"/>
      <c r="C72" s="97" t="s">
        <v>107</v>
      </c>
      <c r="D72" s="130">
        <f>SUM(G72:H72)</f>
        <v>41771.849650681179</v>
      </c>
      <c r="E72" s="86"/>
      <c r="F72" s="86"/>
      <c r="G72" s="130">
        <v>34550.96460503518</v>
      </c>
      <c r="H72" s="130">
        <v>7220.8850456459995</v>
      </c>
      <c r="I72" s="86"/>
      <c r="J72" s="85"/>
      <c r="K72" s="116"/>
    </row>
    <row r="73" spans="2:11" ht="16.5" thickTop="1" thickBot="1" x14ac:dyDescent="0.3">
      <c r="B73" s="94"/>
      <c r="C73" s="96" t="s">
        <v>67</v>
      </c>
      <c r="D73" s="131"/>
      <c r="E73" s="86"/>
      <c r="F73" s="86"/>
      <c r="G73" s="132"/>
      <c r="H73" s="132"/>
      <c r="I73" s="86"/>
      <c r="J73" s="86"/>
      <c r="K73" s="116"/>
    </row>
    <row r="74" spans="2:11" ht="16.5" thickTop="1" thickBot="1" x14ac:dyDescent="0.3">
      <c r="B74" s="94"/>
      <c r="C74" s="97" t="s">
        <v>108</v>
      </c>
      <c r="D74" s="130">
        <f>H74</f>
        <v>8699.1792921299293</v>
      </c>
      <c r="E74" s="86"/>
      <c r="F74" s="86"/>
      <c r="G74" s="132"/>
      <c r="H74" s="130">
        <v>8699.1792921299293</v>
      </c>
      <c r="I74" s="86"/>
      <c r="J74" s="85"/>
      <c r="K74" s="116"/>
    </row>
    <row r="75" spans="2:11" ht="16.5" thickTop="1" thickBot="1" x14ac:dyDescent="0.3">
      <c r="B75" s="120"/>
      <c r="C75" s="121" t="s">
        <v>109</v>
      </c>
      <c r="D75" s="117" t="s">
        <v>94</v>
      </c>
      <c r="E75" s="122"/>
      <c r="F75" s="117"/>
      <c r="G75" s="117"/>
      <c r="H75" s="117"/>
      <c r="I75" s="122"/>
      <c r="J75" s="122"/>
      <c r="K75" s="123"/>
    </row>
    <row r="76" spans="2:11" ht="15.75" thickBot="1" x14ac:dyDescent="0.3"/>
    <row r="77" spans="2:11" ht="15.75" thickBot="1" x14ac:dyDescent="0.3">
      <c r="B77" s="98" t="s">
        <v>68</v>
      </c>
      <c r="C77" s="99"/>
      <c r="D77" s="124">
        <f>SUM(D14, D20, D28, D36, D40, D51, D65, D70)</f>
        <v>989391.04656367074</v>
      </c>
      <c r="E77" s="86"/>
      <c r="F77" s="126">
        <f>SUM(F14:F75)</f>
        <v>698510.80277461209</v>
      </c>
      <c r="G77" s="126">
        <f>SUM(G14:G75)</f>
        <v>260249.56276670058</v>
      </c>
      <c r="H77" s="126">
        <f>SUM(H14:H75)</f>
        <v>19734.905402459146</v>
      </c>
      <c r="I77" s="125"/>
      <c r="J77" s="126">
        <f>SUM(J14:J75)</f>
        <v>9651.5624716497005</v>
      </c>
      <c r="K77" s="134">
        <f>SUM(K14:K75)</f>
        <v>1244.2131482492275</v>
      </c>
    </row>
    <row r="78" spans="2:11" x14ac:dyDescent="0.25">
      <c r="J78" s="128"/>
      <c r="K78" s="128"/>
    </row>
  </sheetData>
  <mergeCells count="1">
    <mergeCell ref="B12:K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A52" workbookViewId="0">
      <selection activeCell="C6" sqref="C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85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0" t="s">
        <v>72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2:11" x14ac:dyDescent="0.25">
      <c r="B13" s="79"/>
      <c r="C13" s="80"/>
      <c r="D13" s="81" t="s">
        <v>87</v>
      </c>
      <c r="E13" s="113"/>
      <c r="F13" s="82" t="s">
        <v>88</v>
      </c>
      <c r="G13" s="82" t="s">
        <v>89</v>
      </c>
      <c r="H13" s="82" t="s">
        <v>90</v>
      </c>
      <c r="I13" s="82" t="s">
        <v>91</v>
      </c>
      <c r="J13" s="82" t="s">
        <v>92</v>
      </c>
      <c r="K13" s="114" t="s">
        <v>93</v>
      </c>
    </row>
    <row r="14" spans="2:11" ht="15.75" thickBot="1" x14ac:dyDescent="0.3">
      <c r="B14" s="83" t="s">
        <v>39</v>
      </c>
      <c r="C14" s="84" t="s">
        <v>40</v>
      </c>
      <c r="D14" s="100">
        <f>SUM(D15:D19)</f>
        <v>81053.539550675108</v>
      </c>
      <c r="E14" s="115"/>
      <c r="F14" s="85"/>
      <c r="G14" s="85"/>
      <c r="H14" s="85"/>
      <c r="I14" s="85"/>
      <c r="J14" s="86"/>
      <c r="K14" s="116"/>
    </row>
    <row r="15" spans="2:11" ht="16.5" thickTop="1" thickBot="1" x14ac:dyDescent="0.3">
      <c r="B15" s="87"/>
      <c r="C15" s="88" t="s">
        <v>41</v>
      </c>
      <c r="D15" s="130">
        <f>SUM(F15:H15)</f>
        <v>31574.326222626532</v>
      </c>
      <c r="E15" s="86"/>
      <c r="F15" s="90">
        <v>31420.766314248191</v>
      </c>
      <c r="G15" s="90">
        <v>21.123448176477027</v>
      </c>
      <c r="H15" s="90">
        <v>132.43646020186515</v>
      </c>
      <c r="I15" s="86"/>
      <c r="J15" s="86"/>
      <c r="K15" s="116"/>
    </row>
    <row r="16" spans="2:11" ht="16.5" thickTop="1" thickBot="1" x14ac:dyDescent="0.3">
      <c r="B16" s="87"/>
      <c r="C16" s="88" t="s">
        <v>42</v>
      </c>
      <c r="D16" s="130">
        <f>SUM(F16:H16)</f>
        <v>21759.534762004743</v>
      </c>
      <c r="E16" s="86"/>
      <c r="F16" s="90">
        <v>21738.214747540915</v>
      </c>
      <c r="G16" s="90">
        <v>8.6100058411610565</v>
      </c>
      <c r="H16" s="90">
        <v>12.71000862266632</v>
      </c>
      <c r="I16" s="86"/>
      <c r="J16" s="86"/>
      <c r="K16" s="116"/>
    </row>
    <row r="17" spans="2:14" ht="16.5" thickTop="1" thickBot="1" x14ac:dyDescent="0.3">
      <c r="B17" s="87"/>
      <c r="C17" s="88" t="s">
        <v>43</v>
      </c>
      <c r="D17" s="130">
        <f>SUM(F17:H17)</f>
        <v>18009.274602388643</v>
      </c>
      <c r="E17" s="86"/>
      <c r="F17" s="90">
        <v>17938.352883304131</v>
      </c>
      <c r="G17" s="90">
        <v>17.944049406925377</v>
      </c>
      <c r="H17" s="90">
        <v>52.977669677589205</v>
      </c>
      <c r="I17" s="86"/>
      <c r="J17" s="86"/>
      <c r="K17" s="116"/>
    </row>
    <row r="18" spans="2:14" ht="16.5" thickTop="1" thickBot="1" x14ac:dyDescent="0.3">
      <c r="B18" s="87"/>
      <c r="C18" s="88" t="s">
        <v>69</v>
      </c>
      <c r="D18" s="130">
        <f>SUM(F18:H18)</f>
        <v>8815.1269550935995</v>
      </c>
      <c r="E18" s="86"/>
      <c r="F18" s="90">
        <v>8785.5487824754764</v>
      </c>
      <c r="G18" s="90">
        <v>7.4836340359106961</v>
      </c>
      <c r="H18" s="90">
        <v>22.094538582212529</v>
      </c>
      <c r="I18" s="86"/>
      <c r="J18" s="86"/>
      <c r="K18" s="116"/>
    </row>
    <row r="19" spans="2:14" ht="16.5" thickTop="1" thickBot="1" x14ac:dyDescent="0.3">
      <c r="B19" s="87"/>
      <c r="C19" s="88" t="s">
        <v>44</v>
      </c>
      <c r="D19" s="130">
        <f>SUM(F19:H19)</f>
        <v>895.27700856159788</v>
      </c>
      <c r="E19" s="86"/>
      <c r="F19" s="90">
        <v>0</v>
      </c>
      <c r="G19" s="90">
        <v>304.77515185075674</v>
      </c>
      <c r="H19" s="90">
        <v>590.50185671084114</v>
      </c>
      <c r="I19" s="86"/>
      <c r="J19" s="86"/>
      <c r="K19" s="116"/>
    </row>
    <row r="20" spans="2:14" ht="16.5" thickTop="1" thickBot="1" x14ac:dyDescent="0.3">
      <c r="B20" s="87"/>
      <c r="C20" s="84" t="s">
        <v>46</v>
      </c>
      <c r="D20" s="100">
        <f>SUM(D21:D27)</f>
        <v>24670.588813081173</v>
      </c>
      <c r="E20" s="86"/>
      <c r="F20" s="85"/>
      <c r="G20" s="85"/>
      <c r="H20" s="85"/>
      <c r="I20" s="86"/>
      <c r="J20" s="86"/>
      <c r="K20" s="116"/>
    </row>
    <row r="21" spans="2:14" ht="16.5" thickTop="1" thickBot="1" x14ac:dyDescent="0.3">
      <c r="B21" s="87"/>
      <c r="C21" s="88" t="s">
        <v>41</v>
      </c>
      <c r="D21" s="130">
        <f>SUM(F21:H21)</f>
        <v>8550.8807721199373</v>
      </c>
      <c r="E21" s="86"/>
      <c r="F21" s="118">
        <v>8509.2940583239688</v>
      </c>
      <c r="G21" s="118">
        <v>5.7205998816744961</v>
      </c>
      <c r="H21" s="118">
        <v>35.866113914292484</v>
      </c>
      <c r="I21" s="86"/>
      <c r="J21" s="86"/>
      <c r="K21" s="116"/>
    </row>
    <row r="22" spans="2:14" ht="16.5" thickTop="1" thickBot="1" x14ac:dyDescent="0.3">
      <c r="B22" s="87"/>
      <c r="C22" s="88" t="s">
        <v>42</v>
      </c>
      <c r="D22" s="130">
        <f t="shared" ref="D22:D30" si="0">SUM(F22:H22)</f>
        <v>8434.8583749214049</v>
      </c>
      <c r="E22" s="86"/>
      <c r="F22" s="118">
        <v>8426.5938920397366</v>
      </c>
      <c r="G22" s="118">
        <v>3.3375796252892203</v>
      </c>
      <c r="H22" s="118">
        <v>4.9269032563793251</v>
      </c>
      <c r="I22" s="86"/>
      <c r="J22" s="86"/>
      <c r="K22" s="116"/>
    </row>
    <row r="23" spans="2:14" ht="16.5" thickTop="1" thickBot="1" x14ac:dyDescent="0.3">
      <c r="B23" s="87"/>
      <c r="C23" s="88" t="s">
        <v>43</v>
      </c>
      <c r="D23" s="130">
        <f>SUM(F23:H23)</f>
        <v>3383.6887887746343</v>
      </c>
      <c r="E23" s="86"/>
      <c r="F23" s="130">
        <v>3370.3635976692099</v>
      </c>
      <c r="G23" s="130">
        <v>3.3714338941435416</v>
      </c>
      <c r="H23" s="130">
        <v>9.9537572112809301</v>
      </c>
      <c r="I23" s="86"/>
      <c r="J23" s="86"/>
      <c r="K23" s="116"/>
    </row>
    <row r="24" spans="2:14" ht="16.5" thickTop="1" thickBot="1" x14ac:dyDescent="0.3">
      <c r="B24" s="87"/>
      <c r="C24" s="88" t="s">
        <v>69</v>
      </c>
      <c r="D24" s="130">
        <f>SUM(F24:H24)</f>
        <v>4068.3616966082127</v>
      </c>
      <c r="E24" s="86"/>
      <c r="F24" s="130">
        <v>4054.7107639389214</v>
      </c>
      <c r="G24" s="130">
        <v>3.4538504343990271</v>
      </c>
      <c r="H24" s="130">
        <v>10.197082234892365</v>
      </c>
      <c r="I24" s="86"/>
      <c r="J24" s="86"/>
      <c r="K24" s="116"/>
      <c r="N24" s="78"/>
    </row>
    <row r="25" spans="2:14" ht="16.5" thickTop="1" thickBot="1" x14ac:dyDescent="0.3">
      <c r="B25" s="87"/>
      <c r="C25" s="88" t="s">
        <v>70</v>
      </c>
      <c r="D25" s="130" t="s">
        <v>94</v>
      </c>
      <c r="E25" s="86"/>
      <c r="F25" s="130"/>
      <c r="G25" s="130"/>
      <c r="H25" s="130"/>
      <c r="I25" s="86"/>
      <c r="J25" s="86"/>
      <c r="K25" s="116"/>
      <c r="N25" s="78"/>
    </row>
    <row r="26" spans="2:14" ht="16.5" thickTop="1" thickBot="1" x14ac:dyDescent="0.3">
      <c r="B26" s="87"/>
      <c r="C26" s="88" t="s">
        <v>45</v>
      </c>
      <c r="D26" s="130">
        <f>SUM(F26:H26)</f>
        <v>86.652543010496927</v>
      </c>
      <c r="E26" s="86"/>
      <c r="F26" s="130">
        <v>86.039540794137281</v>
      </c>
      <c r="G26" s="130">
        <v>0.19477787067273333</v>
      </c>
      <c r="H26" s="130">
        <v>0.41822434568690792</v>
      </c>
      <c r="I26" s="86"/>
      <c r="J26" s="86"/>
      <c r="K26" s="116"/>
      <c r="N26" s="78"/>
    </row>
    <row r="27" spans="2:14" ht="16.5" thickTop="1" thickBot="1" x14ac:dyDescent="0.3">
      <c r="B27" s="87"/>
      <c r="C27" s="88" t="s">
        <v>44</v>
      </c>
      <c r="D27" s="130">
        <f>SUM(F27:H27)</f>
        <v>146.14663764648867</v>
      </c>
      <c r="E27" s="86"/>
      <c r="F27" s="130">
        <v>0</v>
      </c>
      <c r="G27" s="130">
        <v>49.752046858379124</v>
      </c>
      <c r="H27" s="130">
        <v>96.394590788109539</v>
      </c>
      <c r="I27" s="86"/>
      <c r="J27" s="86"/>
      <c r="K27" s="116"/>
      <c r="N27" s="78"/>
    </row>
    <row r="28" spans="2:14" ht="16.5" thickTop="1" thickBot="1" x14ac:dyDescent="0.3">
      <c r="B28" s="87"/>
      <c r="C28" s="84" t="s">
        <v>47</v>
      </c>
      <c r="D28" s="100">
        <f>SUM(D29:D35)</f>
        <v>16091.292210231029</v>
      </c>
      <c r="E28" s="86"/>
      <c r="F28" s="133"/>
      <c r="G28" s="133"/>
      <c r="H28" s="133"/>
      <c r="I28" s="85"/>
      <c r="J28" s="86"/>
      <c r="K28" s="116"/>
      <c r="N28" s="78"/>
    </row>
    <row r="29" spans="2:14" ht="16.5" thickTop="1" thickBot="1" x14ac:dyDescent="0.3">
      <c r="B29" s="87"/>
      <c r="C29" s="88" t="s">
        <v>41</v>
      </c>
      <c r="D29" s="130">
        <f>SUM(F29:H29)</f>
        <v>16091.292210231029</v>
      </c>
      <c r="E29" s="86"/>
      <c r="F29" s="118">
        <v>16013.033141769216</v>
      </c>
      <c r="G29" s="118">
        <v>10.765188612379152</v>
      </c>
      <c r="H29" s="118">
        <v>67.493879849435771</v>
      </c>
      <c r="I29" s="86"/>
      <c r="J29" s="86"/>
      <c r="K29" s="116"/>
      <c r="N29" s="78"/>
    </row>
    <row r="30" spans="2:14" ht="16.5" thickTop="1" thickBot="1" x14ac:dyDescent="0.3">
      <c r="B30" s="87"/>
      <c r="C30" s="88" t="s">
        <v>42</v>
      </c>
      <c r="D30" s="117">
        <f t="shared" si="0"/>
        <v>0</v>
      </c>
      <c r="E30" s="86"/>
      <c r="F30" s="75">
        <v>0</v>
      </c>
      <c r="G30" s="118">
        <v>0</v>
      </c>
      <c r="H30" s="118">
        <v>0</v>
      </c>
      <c r="I30" s="86"/>
      <c r="J30" s="86"/>
      <c r="K30" s="116"/>
    </row>
    <row r="31" spans="2:14" ht="16.5" thickTop="1" thickBot="1" x14ac:dyDescent="0.3">
      <c r="B31" s="87"/>
      <c r="C31" s="88" t="s">
        <v>43</v>
      </c>
      <c r="D31" s="117">
        <f>SUM(F31:H31)</f>
        <v>0</v>
      </c>
      <c r="E31" s="86"/>
      <c r="F31" s="117">
        <v>0</v>
      </c>
      <c r="G31" s="117">
        <v>0</v>
      </c>
      <c r="H31" s="117">
        <v>0</v>
      </c>
      <c r="I31" s="86"/>
      <c r="J31" s="86"/>
      <c r="K31" s="116"/>
    </row>
    <row r="32" spans="2:14" ht="16.5" thickTop="1" thickBot="1" x14ac:dyDescent="0.3">
      <c r="B32" s="87"/>
      <c r="C32" s="88" t="s">
        <v>69</v>
      </c>
      <c r="D32" s="117">
        <f>SUM(F32:H32)</f>
        <v>0</v>
      </c>
      <c r="E32" s="86"/>
      <c r="F32" s="117">
        <v>0</v>
      </c>
      <c r="G32" s="117">
        <v>0</v>
      </c>
      <c r="H32" s="117">
        <v>0</v>
      </c>
      <c r="I32" s="86"/>
      <c r="J32" s="86"/>
      <c r="K32" s="116"/>
    </row>
    <row r="33" spans="2:11" ht="16.5" thickTop="1" thickBot="1" x14ac:dyDescent="0.3">
      <c r="B33" s="87"/>
      <c r="C33" s="88" t="s">
        <v>70</v>
      </c>
      <c r="D33" s="117">
        <f>SUM(F33:H33)</f>
        <v>0</v>
      </c>
      <c r="E33" s="86"/>
      <c r="F33" s="117">
        <v>0</v>
      </c>
      <c r="G33" s="117">
        <v>0</v>
      </c>
      <c r="H33" s="117">
        <v>0</v>
      </c>
      <c r="I33" s="86"/>
      <c r="J33" s="86"/>
      <c r="K33" s="116"/>
    </row>
    <row r="34" spans="2:11" ht="16.5" thickTop="1" thickBot="1" x14ac:dyDescent="0.3">
      <c r="B34" s="87"/>
      <c r="C34" s="88" t="s">
        <v>45</v>
      </c>
      <c r="D34" s="117">
        <f>SUM(F34:H34)</f>
        <v>0</v>
      </c>
      <c r="E34" s="86"/>
      <c r="F34" s="117">
        <v>0</v>
      </c>
      <c r="G34" s="117">
        <v>0</v>
      </c>
      <c r="H34" s="117">
        <v>0</v>
      </c>
      <c r="I34" s="86"/>
      <c r="J34" s="86"/>
      <c r="K34" s="116"/>
    </row>
    <row r="35" spans="2:11" ht="16.5" thickTop="1" thickBot="1" x14ac:dyDescent="0.3">
      <c r="B35" s="87"/>
      <c r="C35" s="88" t="s">
        <v>44</v>
      </c>
      <c r="D35" s="117">
        <f>SUM(F35:H35)</f>
        <v>0</v>
      </c>
      <c r="E35" s="86"/>
      <c r="F35" s="117"/>
      <c r="G35" s="117">
        <v>0</v>
      </c>
      <c r="H35" s="117">
        <v>0</v>
      </c>
      <c r="I35" s="86"/>
      <c r="J35" s="86"/>
      <c r="K35" s="116"/>
    </row>
    <row r="36" spans="2:11" ht="16.5" thickTop="1" thickBot="1" x14ac:dyDescent="0.3">
      <c r="B36" s="87"/>
      <c r="C36" s="84" t="s">
        <v>49</v>
      </c>
      <c r="D36" s="100">
        <f>SUM(D37:D39)</f>
        <v>10990.849002700508</v>
      </c>
      <c r="E36" s="132"/>
      <c r="F36" s="132"/>
      <c r="G36" s="132"/>
      <c r="H36" s="132"/>
      <c r="I36" s="132"/>
      <c r="J36" s="132"/>
      <c r="K36" s="139"/>
    </row>
    <row r="37" spans="2:11" ht="16.5" thickTop="1" thickBot="1" x14ac:dyDescent="0.3">
      <c r="B37" s="87"/>
      <c r="C37" s="88" t="s">
        <v>50</v>
      </c>
      <c r="D37" s="130">
        <f>SUM(F37:H37)</f>
        <v>3271.8002537296907</v>
      </c>
      <c r="E37" s="132"/>
      <c r="F37" s="118">
        <v>3255.8880425346679</v>
      </c>
      <c r="G37" s="118">
        <v>2.1888575742248855</v>
      </c>
      <c r="H37" s="118">
        <v>13.723353620797536</v>
      </c>
      <c r="I37" s="132"/>
      <c r="J37" s="132"/>
      <c r="K37" s="139"/>
    </row>
    <row r="38" spans="2:11" ht="16.5" thickTop="1" thickBot="1" x14ac:dyDescent="0.3">
      <c r="B38" s="87"/>
      <c r="C38" s="88" t="s">
        <v>51</v>
      </c>
      <c r="D38" s="130">
        <f>G38</f>
        <v>4251.1243368698906</v>
      </c>
      <c r="E38" s="132"/>
      <c r="F38" s="132"/>
      <c r="G38" s="118">
        <v>4251.1243368698906</v>
      </c>
      <c r="H38" s="132"/>
      <c r="I38" s="132"/>
      <c r="J38" s="132"/>
      <c r="K38" s="139"/>
    </row>
    <row r="39" spans="2:11" ht="16.5" thickTop="1" thickBot="1" x14ac:dyDescent="0.3">
      <c r="B39" s="87"/>
      <c r="C39" s="88" t="s">
        <v>52</v>
      </c>
      <c r="D39" s="118">
        <f>K39</f>
        <v>3467.9244121009274</v>
      </c>
      <c r="E39" s="132"/>
      <c r="F39" s="132"/>
      <c r="G39" s="132"/>
      <c r="H39" s="132"/>
      <c r="I39" s="132"/>
      <c r="J39" s="132"/>
      <c r="K39" s="118">
        <v>3467.9244121009274</v>
      </c>
    </row>
    <row r="40" spans="2:11" ht="16.5" thickTop="1" thickBot="1" x14ac:dyDescent="0.3">
      <c r="B40" s="87"/>
      <c r="C40" s="84" t="s">
        <v>10</v>
      </c>
      <c r="D40" s="100">
        <f>SUM(D41:D50)</f>
        <v>5803.5299616030507</v>
      </c>
      <c r="E40" s="132"/>
      <c r="F40" s="132"/>
      <c r="G40" s="132"/>
      <c r="H40" s="132"/>
      <c r="I40" s="132"/>
      <c r="J40" s="132"/>
      <c r="K40" s="139"/>
    </row>
    <row r="41" spans="2:11" ht="16.5" thickTop="1" thickBot="1" x14ac:dyDescent="0.3">
      <c r="B41" s="87"/>
      <c r="C41" s="88" t="s">
        <v>53</v>
      </c>
      <c r="D41" s="75" t="s">
        <v>94</v>
      </c>
      <c r="E41" s="86"/>
      <c r="F41" s="75" t="s">
        <v>94</v>
      </c>
      <c r="G41" s="75" t="s">
        <v>94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111</v>
      </c>
      <c r="D42" s="75" t="s">
        <v>94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95</v>
      </c>
      <c r="D43" s="75" t="s">
        <v>94</v>
      </c>
      <c r="E43" s="86"/>
      <c r="F43" s="75" t="s">
        <v>94</v>
      </c>
      <c r="G43" s="75" t="s">
        <v>94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96</v>
      </c>
      <c r="D44" s="75" t="s">
        <v>94</v>
      </c>
      <c r="E44" s="86"/>
      <c r="F44" s="75" t="s">
        <v>94</v>
      </c>
      <c r="G44" s="86"/>
      <c r="H44" s="86"/>
      <c r="I44" s="75" t="s">
        <v>94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94</v>
      </c>
      <c r="E45" s="86"/>
      <c r="F45" s="75" t="s">
        <v>94</v>
      </c>
      <c r="G45" s="75" t="s">
        <v>94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97</v>
      </c>
      <c r="D46" s="75" t="s">
        <v>94</v>
      </c>
      <c r="E46" s="86"/>
      <c r="F46" s="75" t="s">
        <v>94</v>
      </c>
      <c r="G46" s="75" t="s">
        <v>94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98</v>
      </c>
      <c r="D47" s="75" t="s">
        <v>94</v>
      </c>
      <c r="E47" s="86"/>
      <c r="F47" s="75" t="s">
        <v>94</v>
      </c>
      <c r="G47" s="75" t="s">
        <v>94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99</v>
      </c>
      <c r="D48" s="75" t="s">
        <v>94</v>
      </c>
      <c r="E48" s="86"/>
      <c r="F48" s="86"/>
      <c r="G48" s="86"/>
      <c r="H48" s="86"/>
      <c r="I48" s="75" t="s">
        <v>94</v>
      </c>
      <c r="J48" s="75" t="s">
        <v>94</v>
      </c>
      <c r="K48" s="75" t="s">
        <v>94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118">
        <f>J50</f>
        <v>5803.5299616030507</v>
      </c>
      <c r="E50" s="86"/>
      <c r="F50" s="135"/>
      <c r="G50" s="135"/>
      <c r="H50" s="135"/>
      <c r="I50" s="135"/>
      <c r="J50" s="90">
        <v>5803.5299616030507</v>
      </c>
      <c r="K50" s="116"/>
    </row>
    <row r="51" spans="2:11" ht="16.5" thickTop="1" thickBot="1" x14ac:dyDescent="0.3">
      <c r="B51" s="92" t="s">
        <v>56</v>
      </c>
      <c r="C51" s="93" t="s">
        <v>57</v>
      </c>
      <c r="D51" s="100">
        <f>SUM(D52:D64)</f>
        <v>134684.89691962668</v>
      </c>
      <c r="E51" s="86"/>
      <c r="F51" s="90"/>
      <c r="G51" s="90"/>
      <c r="H51" s="90"/>
      <c r="I51" s="135"/>
      <c r="J51" s="135"/>
      <c r="K51" s="116"/>
    </row>
    <row r="52" spans="2:11" ht="16.5" thickTop="1" thickBot="1" x14ac:dyDescent="0.3">
      <c r="B52" s="94"/>
      <c r="C52" s="95" t="s">
        <v>48</v>
      </c>
      <c r="D52" s="130">
        <f>SUM(F52:H52)</f>
        <v>72277.833620503792</v>
      </c>
      <c r="E52" s="86"/>
      <c r="F52" s="90">
        <v>72022.442163671629</v>
      </c>
      <c r="G52" s="90">
        <v>190.77434124811916</v>
      </c>
      <c r="H52" s="90">
        <v>64.617115584040377</v>
      </c>
      <c r="I52" s="135"/>
      <c r="J52" s="135"/>
      <c r="K52" s="116"/>
    </row>
    <row r="53" spans="2:11" ht="16.5" thickTop="1" thickBot="1" x14ac:dyDescent="0.3">
      <c r="B53" s="94"/>
      <c r="C53" s="95" t="s">
        <v>58</v>
      </c>
      <c r="D53" s="130">
        <f>SUM(F53:H53)</f>
        <v>21105.995289882718</v>
      </c>
      <c r="E53" s="86"/>
      <c r="F53" s="90">
        <v>21035.176483172203</v>
      </c>
      <c r="G53" s="90">
        <v>52.90079537412155</v>
      </c>
      <c r="H53" s="90">
        <v>17.918011336396013</v>
      </c>
      <c r="I53" s="135"/>
      <c r="J53" s="135"/>
      <c r="K53" s="116"/>
    </row>
    <row r="54" spans="2:11" ht="16.5" thickTop="1" thickBot="1" x14ac:dyDescent="0.3">
      <c r="B54" s="94"/>
      <c r="C54" s="95" t="s">
        <v>59</v>
      </c>
      <c r="D54" s="118" t="s">
        <v>94</v>
      </c>
      <c r="E54" s="86"/>
      <c r="F54" s="135"/>
      <c r="G54" s="90"/>
      <c r="H54" s="90"/>
      <c r="I54" s="135"/>
      <c r="J54" s="135"/>
      <c r="K54" s="116"/>
    </row>
    <row r="55" spans="2:11" ht="16.5" thickTop="1" thickBot="1" x14ac:dyDescent="0.3">
      <c r="B55" s="94"/>
      <c r="C55" s="95" t="s">
        <v>60</v>
      </c>
      <c r="D55" s="118" t="s">
        <v>94</v>
      </c>
      <c r="E55" s="86"/>
      <c r="F55" s="135"/>
      <c r="G55" s="90"/>
      <c r="H55" s="90"/>
      <c r="I55" s="135"/>
      <c r="J55" s="135"/>
      <c r="K55" s="116"/>
    </row>
    <row r="56" spans="2:11" ht="16.5" thickTop="1" thickBot="1" x14ac:dyDescent="0.3">
      <c r="B56" s="94"/>
      <c r="C56" s="93" t="s">
        <v>100</v>
      </c>
      <c r="D56" s="131"/>
      <c r="E56" s="86"/>
      <c r="F56" s="135"/>
      <c r="G56" s="135"/>
      <c r="H56" s="135"/>
      <c r="I56" s="135"/>
      <c r="J56" s="135"/>
      <c r="K56" s="116"/>
    </row>
    <row r="57" spans="2:11" ht="16.5" thickTop="1" thickBot="1" x14ac:dyDescent="0.3">
      <c r="B57" s="94"/>
      <c r="C57" s="95" t="s">
        <v>58</v>
      </c>
      <c r="D57" s="130">
        <f>SUM(F57:H57)</f>
        <v>1089.4383276891429</v>
      </c>
      <c r="E57" s="86"/>
      <c r="F57" s="90">
        <v>1085.7828392228571</v>
      </c>
      <c r="G57" s="90">
        <v>2.7306058422857138</v>
      </c>
      <c r="H57" s="90">
        <v>0.9248826240000001</v>
      </c>
      <c r="I57" s="135"/>
      <c r="J57" s="135"/>
      <c r="K57" s="116"/>
    </row>
    <row r="58" spans="2:11" ht="16.5" thickTop="1" thickBot="1" x14ac:dyDescent="0.3">
      <c r="B58" s="94"/>
      <c r="C58" s="95" t="s">
        <v>45</v>
      </c>
      <c r="D58" s="118">
        <f>SUM(F58:H58)</f>
        <v>0</v>
      </c>
      <c r="E58" s="86"/>
      <c r="F58" s="90"/>
      <c r="G58" s="90"/>
      <c r="H58" s="90"/>
      <c r="I58" s="135"/>
      <c r="J58" s="135"/>
      <c r="K58" s="116"/>
    </row>
    <row r="59" spans="2:11" ht="16.5" thickTop="1" thickBot="1" x14ac:dyDescent="0.3">
      <c r="B59" s="94"/>
      <c r="C59" s="93" t="s">
        <v>101</v>
      </c>
      <c r="D59" s="131"/>
      <c r="E59" s="86"/>
      <c r="F59" s="136"/>
      <c r="G59" s="136"/>
      <c r="H59" s="136"/>
      <c r="I59" s="136"/>
      <c r="J59" s="135"/>
      <c r="K59" s="116"/>
    </row>
    <row r="60" spans="2:11" ht="16.5" thickTop="1" thickBot="1" x14ac:dyDescent="0.3">
      <c r="B60" s="94"/>
      <c r="C60" s="95" t="s">
        <v>74</v>
      </c>
      <c r="D60" s="130" t="s">
        <v>94</v>
      </c>
      <c r="E60" s="86"/>
      <c r="F60" s="90"/>
      <c r="G60" s="90"/>
      <c r="H60" s="90"/>
      <c r="I60" s="135"/>
      <c r="J60" s="136"/>
      <c r="K60" s="116"/>
    </row>
    <row r="61" spans="2:11" ht="16.5" thickTop="1" thickBot="1" x14ac:dyDescent="0.3">
      <c r="B61" s="94"/>
      <c r="C61" s="95" t="s">
        <v>102</v>
      </c>
      <c r="D61" s="130" t="s">
        <v>94</v>
      </c>
      <c r="E61" s="86"/>
      <c r="F61" s="90">
        <v>0</v>
      </c>
      <c r="G61" s="90">
        <v>0</v>
      </c>
      <c r="H61" s="90">
        <v>0</v>
      </c>
      <c r="I61" s="135"/>
      <c r="J61" s="136"/>
      <c r="K61" s="116"/>
    </row>
    <row r="62" spans="2:11" ht="16.5" thickTop="1" thickBot="1" x14ac:dyDescent="0.3">
      <c r="B62" s="94"/>
      <c r="C62" s="95" t="s">
        <v>103</v>
      </c>
      <c r="D62" s="130">
        <f>SUM(F62:H62)</f>
        <v>0</v>
      </c>
      <c r="E62" s="86"/>
      <c r="F62" s="90">
        <v>0</v>
      </c>
      <c r="G62" s="90">
        <v>0</v>
      </c>
      <c r="H62" s="90">
        <v>0</v>
      </c>
      <c r="I62" s="135"/>
      <c r="J62" s="136"/>
      <c r="K62" s="116"/>
    </row>
    <row r="63" spans="2:11" ht="16.5" thickTop="1" thickBot="1" x14ac:dyDescent="0.3">
      <c r="B63" s="94"/>
      <c r="C63" s="93" t="s">
        <v>104</v>
      </c>
      <c r="D63" s="131"/>
      <c r="E63" s="86"/>
      <c r="F63" s="135"/>
      <c r="G63" s="135"/>
      <c r="H63" s="135"/>
      <c r="I63" s="135"/>
      <c r="J63" s="136"/>
      <c r="K63" s="116"/>
    </row>
    <row r="64" spans="2:11" ht="16.5" thickTop="1" thickBot="1" x14ac:dyDescent="0.3">
      <c r="B64" s="94"/>
      <c r="C64" s="95" t="s">
        <v>105</v>
      </c>
      <c r="D64" s="130">
        <f>SUM(F64:H64)</f>
        <v>40211.629681551021</v>
      </c>
      <c r="E64" s="86"/>
      <c r="F64" s="90">
        <v>40071.731687121952</v>
      </c>
      <c r="G64" s="90">
        <v>104.49377931793829</v>
      </c>
      <c r="H64" s="90">
        <v>35.40421511113113</v>
      </c>
      <c r="I64" s="135"/>
      <c r="J64" s="136"/>
      <c r="K64" s="116"/>
    </row>
    <row r="65" spans="2:11" ht="16.5" thickTop="1" thickBot="1" x14ac:dyDescent="0.3">
      <c r="B65" s="83" t="s">
        <v>61</v>
      </c>
      <c r="C65" s="84" t="s">
        <v>62</v>
      </c>
      <c r="D65" s="100">
        <f>SUM(D66:D69)</f>
        <v>6187.8204650341795</v>
      </c>
      <c r="E65" s="86"/>
      <c r="F65" s="135"/>
      <c r="G65" s="135"/>
      <c r="H65" s="135"/>
      <c r="I65" s="135"/>
      <c r="J65" s="136"/>
      <c r="K65" s="116"/>
    </row>
    <row r="66" spans="2:11" ht="16.5" thickTop="1" thickBot="1" x14ac:dyDescent="0.3">
      <c r="B66" s="87"/>
      <c r="C66" s="88" t="s">
        <v>110</v>
      </c>
      <c r="D66" s="118">
        <f>SUM(F66:H66)</f>
        <v>5103.2777805328114</v>
      </c>
      <c r="E66" s="86"/>
      <c r="F66" s="90">
        <v>0</v>
      </c>
      <c r="G66" s="90">
        <v>5103.2777805328114</v>
      </c>
      <c r="H66" s="90">
        <v>0</v>
      </c>
      <c r="I66" s="136"/>
      <c r="J66" s="136"/>
      <c r="K66" s="116"/>
    </row>
    <row r="67" spans="2:11" ht="16.5" thickTop="1" thickBot="1" x14ac:dyDescent="0.3">
      <c r="B67" s="87"/>
      <c r="C67" s="88" t="s">
        <v>63</v>
      </c>
      <c r="D67" s="130">
        <f>SUM(F67:H67)</f>
        <v>0</v>
      </c>
      <c r="E67" s="86"/>
      <c r="F67" s="90"/>
      <c r="G67" s="90"/>
      <c r="H67" s="90"/>
      <c r="I67" s="135"/>
      <c r="J67" s="136"/>
      <c r="K67" s="116"/>
    </row>
    <row r="68" spans="2:11" ht="16.5" thickTop="1" thickBot="1" x14ac:dyDescent="0.3">
      <c r="B68" s="87"/>
      <c r="C68" s="84" t="s">
        <v>64</v>
      </c>
      <c r="D68" s="131"/>
      <c r="E68" s="86"/>
      <c r="F68" s="135"/>
      <c r="G68" s="135"/>
      <c r="H68" s="135"/>
      <c r="I68" s="135"/>
      <c r="J68" s="136"/>
      <c r="K68" s="119"/>
    </row>
    <row r="69" spans="2:11" ht="16.5" thickTop="1" thickBot="1" x14ac:dyDescent="0.3">
      <c r="B69" s="87"/>
      <c r="C69" s="88" t="s">
        <v>65</v>
      </c>
      <c r="D69" s="130">
        <f>SUM(G69:H69)</f>
        <v>1084.5426845013685</v>
      </c>
      <c r="E69" s="86"/>
      <c r="F69" s="135"/>
      <c r="G69" s="90">
        <v>723.02845633424567</v>
      </c>
      <c r="H69" s="90">
        <v>361.51422816712284</v>
      </c>
      <c r="I69" s="135"/>
      <c r="J69" s="136"/>
      <c r="K69" s="116"/>
    </row>
    <row r="70" spans="2:11" ht="16.5" thickTop="1" thickBot="1" x14ac:dyDescent="0.3">
      <c r="B70" s="92" t="s">
        <v>11</v>
      </c>
      <c r="C70" s="96" t="s">
        <v>66</v>
      </c>
      <c r="D70" s="100">
        <f>SUM(D71:D75)</f>
        <v>80533.404163439816</v>
      </c>
      <c r="E70" s="86"/>
      <c r="F70" s="135"/>
      <c r="G70" s="135"/>
      <c r="H70" s="135"/>
      <c r="I70" s="135"/>
      <c r="J70" s="135"/>
      <c r="K70" s="116"/>
    </row>
    <row r="71" spans="2:11" ht="16.5" thickTop="1" thickBot="1" x14ac:dyDescent="0.3">
      <c r="B71" s="94"/>
      <c r="C71" s="97" t="s">
        <v>106</v>
      </c>
      <c r="D71" s="130">
        <f>G71</f>
        <v>64475.197080000005</v>
      </c>
      <c r="E71" s="86"/>
      <c r="F71" s="135"/>
      <c r="G71" s="90">
        <v>64475.197080000005</v>
      </c>
      <c r="H71" s="135"/>
      <c r="I71" s="135"/>
      <c r="J71" s="136"/>
      <c r="K71" s="116"/>
    </row>
    <row r="72" spans="2:11" ht="16.5" thickTop="1" thickBot="1" x14ac:dyDescent="0.3">
      <c r="B72" s="94"/>
      <c r="C72" s="97" t="s">
        <v>107</v>
      </c>
      <c r="D72" s="130">
        <f>SUM(G72:H72)</f>
        <v>11651.066375210057</v>
      </c>
      <c r="E72" s="86"/>
      <c r="F72" s="135"/>
      <c r="G72" s="90">
        <v>9766.1856694535581</v>
      </c>
      <c r="H72" s="90">
        <v>1884.8807057564998</v>
      </c>
      <c r="I72" s="135"/>
      <c r="J72" s="136"/>
      <c r="K72" s="116"/>
    </row>
    <row r="73" spans="2:11" ht="16.5" thickTop="1" thickBot="1" x14ac:dyDescent="0.3">
      <c r="B73" s="94"/>
      <c r="C73" s="96" t="s">
        <v>67</v>
      </c>
      <c r="D73" s="131"/>
      <c r="E73" s="86"/>
      <c r="F73" s="135"/>
      <c r="G73" s="135"/>
      <c r="H73" s="135"/>
      <c r="I73" s="135"/>
      <c r="J73" s="135"/>
      <c r="K73" s="116"/>
    </row>
    <row r="74" spans="2:11" ht="16.5" thickTop="1" thickBot="1" x14ac:dyDescent="0.3">
      <c r="B74" s="94"/>
      <c r="C74" s="97" t="s">
        <v>108</v>
      </c>
      <c r="D74" s="130">
        <f>H74</f>
        <v>4407.1407082297474</v>
      </c>
      <c r="E74" s="86"/>
      <c r="F74" s="135"/>
      <c r="G74" s="135"/>
      <c r="H74" s="90">
        <v>4407.1407082297474</v>
      </c>
      <c r="I74" s="135"/>
      <c r="J74" s="136"/>
      <c r="K74" s="116"/>
    </row>
    <row r="75" spans="2:11" ht="16.5" thickTop="1" thickBot="1" x14ac:dyDescent="0.3">
      <c r="B75" s="120"/>
      <c r="C75" s="121" t="s">
        <v>109</v>
      </c>
      <c r="D75" s="117" t="s">
        <v>94</v>
      </c>
      <c r="E75" s="122"/>
      <c r="F75" s="137"/>
      <c r="G75" s="137"/>
      <c r="H75" s="137"/>
      <c r="I75" s="138"/>
      <c r="J75" s="138"/>
      <c r="K75" s="123"/>
    </row>
    <row r="76" spans="2:11" ht="15.75" thickBot="1" x14ac:dyDescent="0.3"/>
    <row r="77" spans="2:11" ht="15.75" thickBot="1" x14ac:dyDescent="0.3">
      <c r="B77" s="98" t="s">
        <v>68</v>
      </c>
      <c r="C77" s="99"/>
      <c r="D77" s="124">
        <f>SUM(D14, D20, D28, D36, D40, D51, D65, D70)</f>
        <v>360015.92108639155</v>
      </c>
      <c r="E77" s="86"/>
      <c r="F77" s="126">
        <f>SUM(F14:F75)</f>
        <v>257813.93893782725</v>
      </c>
      <c r="G77" s="126">
        <f>SUM(G14:G75)</f>
        <v>85108.433469035372</v>
      </c>
      <c r="H77" s="126">
        <f>SUM(H14:H75)</f>
        <v>7822.0943058249868</v>
      </c>
      <c r="I77" s="125"/>
      <c r="J77" s="126">
        <f>SUM(J14:J75)</f>
        <v>5803.5299616030507</v>
      </c>
      <c r="K77" s="134">
        <f>SUM(K14:K75)</f>
        <v>3467.9244121009274</v>
      </c>
    </row>
    <row r="78" spans="2:11" x14ac:dyDescent="0.25">
      <c r="J78" s="128"/>
      <c r="K78" s="128"/>
    </row>
  </sheetData>
  <mergeCells count="1">
    <mergeCell ref="B12:K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19"/>
  <sheetViews>
    <sheetView topLeftCell="L1" workbookViewId="0">
      <selection activeCell="O10" sqref="O10"/>
    </sheetView>
  </sheetViews>
  <sheetFormatPr defaultRowHeight="15" x14ac:dyDescent="0.25"/>
  <cols>
    <col min="11" max="11" width="58.42578125" customWidth="1"/>
    <col min="12" max="12" width="43.85546875" customWidth="1"/>
    <col min="14" max="14" width="14.85546875" customWidth="1"/>
    <col min="15" max="15" width="36.5703125" bestFit="1" customWidth="1"/>
  </cols>
  <sheetData>
    <row r="8" spans="2:12" ht="15.75" thickBot="1" x14ac:dyDescent="0.3">
      <c r="B8" t="s">
        <v>76</v>
      </c>
      <c r="D8" s="112" t="s">
        <v>75</v>
      </c>
    </row>
    <row r="9" spans="2:12" ht="24.75" thickTop="1" thickBot="1" x14ac:dyDescent="0.3">
      <c r="K9" s="70" t="s">
        <v>23</v>
      </c>
      <c r="L9" s="70" t="s">
        <v>24</v>
      </c>
    </row>
    <row r="10" spans="2:12" ht="16.5" thickTop="1" thickBot="1" x14ac:dyDescent="0.3">
      <c r="K10" s="147" t="s">
        <v>25</v>
      </c>
      <c r="L10" s="149" t="s">
        <v>26</v>
      </c>
    </row>
    <row r="11" spans="2:12" ht="16.5" thickTop="1" thickBot="1" x14ac:dyDescent="0.3">
      <c r="K11" s="148"/>
      <c r="L11" s="149"/>
    </row>
    <row r="12" spans="2:12" ht="55.5" customHeight="1" thickTop="1" thickBot="1" x14ac:dyDescent="0.3">
      <c r="K12" s="148"/>
      <c r="L12" s="149"/>
    </row>
    <row r="13" spans="2:12" ht="12" customHeight="1" thickTop="1" thickBot="1" x14ac:dyDescent="0.3">
      <c r="K13" s="148"/>
      <c r="L13" s="149"/>
    </row>
    <row r="14" spans="2:12" ht="81.75" customHeight="1" thickTop="1" thickBot="1" x14ac:dyDescent="0.3">
      <c r="K14" s="71" t="s">
        <v>27</v>
      </c>
      <c r="L14" s="72" t="s">
        <v>28</v>
      </c>
    </row>
    <row r="15" spans="2:12" ht="96" customHeight="1" thickTop="1" thickBot="1" x14ac:dyDescent="0.3">
      <c r="K15" s="73" t="s">
        <v>29</v>
      </c>
      <c r="L15" s="72" t="s">
        <v>30</v>
      </c>
    </row>
    <row r="16" spans="2:12" ht="141" customHeight="1" thickTop="1" thickBot="1" x14ac:dyDescent="0.3">
      <c r="K16" s="73" t="s">
        <v>31</v>
      </c>
      <c r="L16" s="72" t="s">
        <v>32</v>
      </c>
    </row>
    <row r="17" spans="11:12" ht="89.25" customHeight="1" thickTop="1" thickBot="1" x14ac:dyDescent="0.3">
      <c r="K17" s="73" t="s">
        <v>11</v>
      </c>
      <c r="L17" s="72" t="s">
        <v>33</v>
      </c>
    </row>
    <row r="18" spans="11:12" ht="141" customHeight="1" thickTop="1" thickBot="1" x14ac:dyDescent="0.3">
      <c r="K18" s="73" t="s">
        <v>12</v>
      </c>
      <c r="L18" s="72" t="s">
        <v>34</v>
      </c>
    </row>
    <row r="19" spans="11:12" ht="15.75" thickTop="1" x14ac:dyDescent="0.25"/>
  </sheetData>
  <mergeCells count="2">
    <mergeCell ref="K10:K13"/>
    <mergeCell ref="L10:L13"/>
  </mergeCells>
  <hyperlinks>
    <hyperlink ref="D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topLeftCell="A46" workbookViewId="0">
      <selection activeCell="D66" sqref="D6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4" t="s">
        <v>35</v>
      </c>
      <c r="C6" s="75" t="s">
        <v>86</v>
      </c>
    </row>
    <row r="8" spans="2:11" ht="15.75" thickBot="1" x14ac:dyDescent="0.3">
      <c r="B8" s="76" t="s">
        <v>36</v>
      </c>
    </row>
    <row r="9" spans="2:11" ht="16.5" thickTop="1" thickBot="1" x14ac:dyDescent="0.3">
      <c r="B9" s="75"/>
      <c r="C9" t="s">
        <v>37</v>
      </c>
    </row>
    <row r="10" spans="2:11" ht="15.75" thickTop="1" x14ac:dyDescent="0.25">
      <c r="B10" s="77"/>
      <c r="C10" t="s">
        <v>38</v>
      </c>
    </row>
    <row r="11" spans="2:11" x14ac:dyDescent="0.25">
      <c r="B11" s="78"/>
    </row>
    <row r="12" spans="2:11" ht="15.75" thickBot="1" x14ac:dyDescent="0.3">
      <c r="B12" s="78"/>
    </row>
    <row r="13" spans="2:11" ht="15.75" thickBot="1" x14ac:dyDescent="0.3">
      <c r="B13" s="150" t="s">
        <v>72</v>
      </c>
      <c r="C13" s="151"/>
      <c r="D13" s="151"/>
      <c r="E13" s="151"/>
      <c r="F13" s="151"/>
      <c r="G13" s="151"/>
      <c r="H13" s="151"/>
      <c r="I13" s="151"/>
      <c r="J13" s="151"/>
      <c r="K13" s="152"/>
    </row>
    <row r="14" spans="2:11" x14ac:dyDescent="0.25">
      <c r="B14" s="79"/>
      <c r="C14" s="80"/>
      <c r="D14" s="81" t="s">
        <v>87</v>
      </c>
      <c r="E14" s="113"/>
      <c r="F14" s="82" t="s">
        <v>88</v>
      </c>
      <c r="G14" s="82" t="s">
        <v>89</v>
      </c>
      <c r="H14" s="82" t="s">
        <v>90</v>
      </c>
      <c r="I14" s="82" t="s">
        <v>91</v>
      </c>
      <c r="J14" s="82" t="s">
        <v>92</v>
      </c>
      <c r="K14" s="114" t="s">
        <v>93</v>
      </c>
    </row>
    <row r="15" spans="2:11" ht="15.75" thickBot="1" x14ac:dyDescent="0.3">
      <c r="B15" s="83" t="s">
        <v>39</v>
      </c>
      <c r="C15" s="84" t="s">
        <v>40</v>
      </c>
      <c r="D15">
        <f>SUM(D16:D20)</f>
        <v>3893424</v>
      </c>
      <c r="E15" s="115"/>
      <c r="F15" s="85"/>
      <c r="G15" s="85"/>
      <c r="H15" s="85"/>
      <c r="I15" s="85"/>
      <c r="J15" s="86"/>
      <c r="K15" s="116"/>
    </row>
    <row r="16" spans="2:11" ht="16.5" thickTop="1" thickBot="1" x14ac:dyDescent="0.3">
      <c r="B16" s="87"/>
      <c r="C16" s="88" t="s">
        <v>41</v>
      </c>
      <c r="D16" s="117">
        <f>SUM(F16:H16)</f>
        <v>1003997</v>
      </c>
      <c r="E16" s="86"/>
      <c r="F16" s="75">
        <v>999114</v>
      </c>
      <c r="G16" s="118">
        <v>672</v>
      </c>
      <c r="H16" s="118">
        <v>4211</v>
      </c>
      <c r="I16" s="86"/>
      <c r="J16" s="86"/>
      <c r="K16" s="116"/>
    </row>
    <row r="17" spans="2:14" ht="16.5" thickTop="1" thickBot="1" x14ac:dyDescent="0.3">
      <c r="B17" s="87"/>
      <c r="C17" s="88" t="s">
        <v>42</v>
      </c>
      <c r="D17" s="117">
        <f>SUM(F17:H17)</f>
        <v>2457415</v>
      </c>
      <c r="E17" s="86"/>
      <c r="F17" s="75">
        <v>2455008</v>
      </c>
      <c r="G17" s="118">
        <v>972</v>
      </c>
      <c r="H17" s="118">
        <v>1435</v>
      </c>
      <c r="I17" s="86"/>
      <c r="J17" s="86"/>
      <c r="K17" s="116"/>
    </row>
    <row r="18" spans="2:14" ht="16.5" thickTop="1" thickBot="1" x14ac:dyDescent="0.3">
      <c r="B18" s="87"/>
      <c r="C18" s="88" t="s">
        <v>43</v>
      </c>
      <c r="D18" s="117">
        <f>SUM(F18:H18)</f>
        <v>205344</v>
      </c>
      <c r="E18" s="86"/>
      <c r="F18" s="117">
        <v>204535</v>
      </c>
      <c r="G18" s="117">
        <v>205</v>
      </c>
      <c r="H18" s="117">
        <v>604</v>
      </c>
      <c r="I18" s="86"/>
      <c r="J18" s="86"/>
      <c r="K18" s="116"/>
    </row>
    <row r="19" spans="2:14" ht="16.5" thickTop="1" thickBot="1" x14ac:dyDescent="0.3">
      <c r="B19" s="87"/>
      <c r="C19" s="88" t="s">
        <v>69</v>
      </c>
      <c r="D19" s="117">
        <f>SUM(F19:H19)</f>
        <v>216103</v>
      </c>
      <c r="E19" s="86"/>
      <c r="F19" s="117">
        <v>215378</v>
      </c>
      <c r="G19" s="117">
        <v>183</v>
      </c>
      <c r="H19" s="117">
        <v>542</v>
      </c>
      <c r="I19" s="86"/>
      <c r="J19" s="86"/>
      <c r="K19" s="116"/>
    </row>
    <row r="20" spans="2:14" ht="16.5" thickTop="1" thickBot="1" x14ac:dyDescent="0.3">
      <c r="B20" s="87"/>
      <c r="C20" s="88" t="s">
        <v>44</v>
      </c>
      <c r="D20" s="117">
        <f>SUM(F20:H20)</f>
        <v>10565</v>
      </c>
      <c r="E20" s="86"/>
      <c r="F20" s="117" t="s">
        <v>94</v>
      </c>
      <c r="G20" s="117">
        <v>3597</v>
      </c>
      <c r="H20" s="117">
        <v>6968</v>
      </c>
      <c r="I20" s="86"/>
      <c r="J20" s="86"/>
      <c r="K20" s="116"/>
    </row>
    <row r="21" spans="2:14" ht="16.5" thickTop="1" thickBot="1" x14ac:dyDescent="0.3">
      <c r="B21" s="87"/>
      <c r="C21" s="84" t="s">
        <v>46</v>
      </c>
      <c r="D21">
        <f>SUM(D22:D28)</f>
        <v>2755277</v>
      </c>
      <c r="E21" s="86"/>
      <c r="F21" s="85"/>
      <c r="G21" s="85"/>
      <c r="H21" s="85"/>
      <c r="I21" s="86"/>
      <c r="J21" s="86"/>
      <c r="K21" s="116"/>
    </row>
    <row r="22" spans="2:14" ht="16.5" thickTop="1" thickBot="1" x14ac:dyDescent="0.3">
      <c r="B22" s="87"/>
      <c r="C22" s="88" t="s">
        <v>41</v>
      </c>
      <c r="D22" s="117">
        <f>SUM(F22:H22)</f>
        <v>964950</v>
      </c>
      <c r="E22" s="86"/>
      <c r="F22" s="75">
        <v>960257</v>
      </c>
      <c r="G22" s="118">
        <v>646</v>
      </c>
      <c r="H22" s="118">
        <v>4047</v>
      </c>
      <c r="I22" s="86"/>
      <c r="J22" s="86"/>
      <c r="K22" s="116"/>
    </row>
    <row r="23" spans="2:14" ht="16.5" thickTop="1" thickBot="1" x14ac:dyDescent="0.3">
      <c r="B23" s="87"/>
      <c r="C23" s="88" t="s">
        <v>42</v>
      </c>
      <c r="D23" s="117">
        <f t="shared" ref="D23:D31" si="0">SUM(F23:H23)</f>
        <v>1592902</v>
      </c>
      <c r="E23" s="86"/>
      <c r="F23" s="75">
        <v>1591342</v>
      </c>
      <c r="G23" s="118">
        <v>630</v>
      </c>
      <c r="H23" s="118">
        <v>930</v>
      </c>
      <c r="I23" s="86"/>
      <c r="J23" s="86"/>
      <c r="K23" s="116"/>
    </row>
    <row r="24" spans="2:14" ht="16.5" thickTop="1" thickBot="1" x14ac:dyDescent="0.3">
      <c r="B24" s="87"/>
      <c r="C24" s="88" t="s">
        <v>43</v>
      </c>
      <c r="D24" s="117">
        <f>SUM(F24:H24)</f>
        <v>52185</v>
      </c>
      <c r="E24" s="86"/>
      <c r="F24" s="117">
        <v>51979</v>
      </c>
      <c r="G24" s="117">
        <v>52</v>
      </c>
      <c r="H24" s="117">
        <v>154</v>
      </c>
      <c r="I24" s="86"/>
      <c r="J24" s="86"/>
      <c r="K24" s="116"/>
    </row>
    <row r="25" spans="2:14" ht="16.5" thickTop="1" thickBot="1" x14ac:dyDescent="0.3">
      <c r="B25" s="87"/>
      <c r="C25" s="88" t="s">
        <v>69</v>
      </c>
      <c r="D25" s="117">
        <f>SUM(F25:H25)</f>
        <v>141696</v>
      </c>
      <c r="E25" s="86"/>
      <c r="F25" s="117">
        <v>141221</v>
      </c>
      <c r="G25" s="117">
        <v>120</v>
      </c>
      <c r="H25" s="117">
        <v>355</v>
      </c>
      <c r="I25" s="86"/>
      <c r="J25" s="86"/>
      <c r="K25" s="116"/>
      <c r="N25" s="78"/>
    </row>
    <row r="26" spans="2:14" ht="16.5" thickTop="1" thickBot="1" x14ac:dyDescent="0.3">
      <c r="B26" s="87"/>
      <c r="C26" s="88" t="s">
        <v>70</v>
      </c>
      <c r="D26" s="117" t="s">
        <v>94</v>
      </c>
      <c r="E26" s="86"/>
      <c r="F26" s="117" t="s">
        <v>94</v>
      </c>
      <c r="G26" s="117" t="s">
        <v>94</v>
      </c>
      <c r="H26" s="117" t="s">
        <v>94</v>
      </c>
      <c r="I26" s="86"/>
      <c r="J26" s="86"/>
      <c r="K26" s="116"/>
      <c r="N26" s="78"/>
    </row>
    <row r="27" spans="2:14" ht="16.5" thickTop="1" thickBot="1" x14ac:dyDescent="0.3">
      <c r="B27" s="87"/>
      <c r="C27" s="88" t="s">
        <v>45</v>
      </c>
      <c r="D27" s="117">
        <f>SUM(F27:H27)</f>
        <v>1275</v>
      </c>
      <c r="E27" s="86"/>
      <c r="F27" s="117">
        <v>1266</v>
      </c>
      <c r="G27" s="117">
        <v>3</v>
      </c>
      <c r="H27" s="117">
        <v>6</v>
      </c>
      <c r="I27" s="86"/>
      <c r="J27" s="86"/>
      <c r="K27" s="116"/>
      <c r="N27" s="78"/>
    </row>
    <row r="28" spans="2:14" ht="16.5" thickTop="1" thickBot="1" x14ac:dyDescent="0.3">
      <c r="B28" s="87"/>
      <c r="C28" s="88" t="s">
        <v>44</v>
      </c>
      <c r="D28" s="117">
        <f>SUM(F28:H28)</f>
        <v>2269</v>
      </c>
      <c r="E28" s="86"/>
      <c r="F28" s="117" t="s">
        <v>94</v>
      </c>
      <c r="G28" s="117">
        <v>772</v>
      </c>
      <c r="H28" s="117">
        <v>1497</v>
      </c>
      <c r="I28" s="86"/>
      <c r="J28" s="86"/>
      <c r="K28" s="116"/>
      <c r="N28" s="78"/>
    </row>
    <row r="29" spans="2:14" ht="16.5" thickTop="1" thickBot="1" x14ac:dyDescent="0.3">
      <c r="B29" s="87"/>
      <c r="C29" s="84" t="s">
        <v>47</v>
      </c>
      <c r="D29">
        <f>SUM(D30:D36)</f>
        <v>1059478</v>
      </c>
      <c r="E29" s="86"/>
      <c r="F29" s="85"/>
      <c r="G29" s="85"/>
      <c r="H29" s="85"/>
      <c r="I29" s="85"/>
      <c r="J29" s="86"/>
      <c r="K29" s="116"/>
      <c r="N29" s="78"/>
    </row>
    <row r="30" spans="2:14" ht="16.5" thickTop="1" thickBot="1" x14ac:dyDescent="0.3">
      <c r="B30" s="87"/>
      <c r="C30" s="88" t="s">
        <v>41</v>
      </c>
      <c r="D30" s="117">
        <f>SUM(F30:H30)</f>
        <v>569720</v>
      </c>
      <c r="E30" s="86"/>
      <c r="F30" s="75">
        <v>566949</v>
      </c>
      <c r="G30" s="118">
        <v>381</v>
      </c>
      <c r="H30" s="118">
        <v>2390</v>
      </c>
      <c r="I30" s="86"/>
      <c r="J30" s="86"/>
      <c r="K30" s="116"/>
      <c r="N30" s="78"/>
    </row>
    <row r="31" spans="2:14" ht="16.5" thickTop="1" thickBot="1" x14ac:dyDescent="0.3">
      <c r="B31" s="87"/>
      <c r="C31" s="88" t="s">
        <v>42</v>
      </c>
      <c r="D31" s="117">
        <f t="shared" si="0"/>
        <v>280745</v>
      </c>
      <c r="E31" s="86"/>
      <c r="F31" s="75">
        <v>280470</v>
      </c>
      <c r="G31" s="118">
        <v>111</v>
      </c>
      <c r="H31" s="118">
        <v>164</v>
      </c>
      <c r="I31" s="86"/>
      <c r="J31" s="86"/>
      <c r="K31" s="116"/>
    </row>
    <row r="32" spans="2:14" ht="16.5" thickTop="1" thickBot="1" x14ac:dyDescent="0.3">
      <c r="B32" s="87"/>
      <c r="C32" s="88" t="s">
        <v>43</v>
      </c>
      <c r="D32" s="117">
        <f>SUM(F32:H32)</f>
        <v>155</v>
      </c>
      <c r="E32" s="86"/>
      <c r="F32" s="117">
        <v>155</v>
      </c>
      <c r="G32" s="117">
        <v>0</v>
      </c>
      <c r="H32" s="117">
        <v>0</v>
      </c>
      <c r="I32" s="86"/>
      <c r="J32" s="86"/>
      <c r="K32" s="116"/>
    </row>
    <row r="33" spans="2:11" ht="16.5" thickTop="1" thickBot="1" x14ac:dyDescent="0.3">
      <c r="B33" s="87"/>
      <c r="C33" s="88" t="s">
        <v>69</v>
      </c>
      <c r="D33" s="117">
        <f>SUM(F33:H33)</f>
        <v>926</v>
      </c>
      <c r="E33" s="86"/>
      <c r="F33" s="117">
        <v>923</v>
      </c>
      <c r="G33" s="117">
        <v>1</v>
      </c>
      <c r="H33" s="117">
        <v>2</v>
      </c>
      <c r="I33" s="86"/>
      <c r="J33" s="86"/>
      <c r="K33" s="116"/>
    </row>
    <row r="34" spans="2:11" ht="16.5" thickTop="1" thickBot="1" x14ac:dyDescent="0.3">
      <c r="B34" s="87"/>
      <c r="C34" s="88" t="s">
        <v>70</v>
      </c>
      <c r="D34" s="117">
        <f>SUM(F34:H34)</f>
        <v>11902</v>
      </c>
      <c r="E34" s="86"/>
      <c r="F34" s="117">
        <v>11863</v>
      </c>
      <c r="G34" s="117">
        <v>10</v>
      </c>
      <c r="H34" s="117">
        <v>29</v>
      </c>
      <c r="I34" s="86"/>
      <c r="J34" s="86"/>
      <c r="K34" s="116"/>
    </row>
    <row r="35" spans="2:11" ht="16.5" thickTop="1" thickBot="1" x14ac:dyDescent="0.3">
      <c r="B35" s="87"/>
      <c r="C35" s="88" t="s">
        <v>45</v>
      </c>
      <c r="D35" s="117">
        <f>SUM(F35:H35)</f>
        <v>196030</v>
      </c>
      <c r="E35" s="86"/>
      <c r="F35" s="117">
        <v>194516</v>
      </c>
      <c r="G35" s="117">
        <v>481</v>
      </c>
      <c r="H35" s="117">
        <v>1033</v>
      </c>
      <c r="I35" s="86"/>
      <c r="J35" s="86"/>
      <c r="K35" s="116"/>
    </row>
    <row r="36" spans="2:11" ht="16.5" thickTop="1" thickBot="1" x14ac:dyDescent="0.3">
      <c r="B36" s="87"/>
      <c r="C36" s="88" t="s">
        <v>44</v>
      </c>
      <c r="D36" s="117">
        <f>SUM(F36:H36)</f>
        <v>0</v>
      </c>
      <c r="E36" s="86"/>
      <c r="F36" s="117" t="s">
        <v>94</v>
      </c>
      <c r="G36" s="117" t="s">
        <v>94</v>
      </c>
      <c r="H36" s="117" t="s">
        <v>94</v>
      </c>
      <c r="I36" s="86"/>
      <c r="J36" s="86"/>
      <c r="K36" s="116"/>
    </row>
    <row r="37" spans="2:11" ht="16.5" thickTop="1" thickBot="1" x14ac:dyDescent="0.3">
      <c r="B37" s="87"/>
      <c r="C37" s="84" t="s">
        <v>49</v>
      </c>
      <c r="D37">
        <f>SUM(D38:D40)</f>
        <v>796914</v>
      </c>
      <c r="E37" s="86"/>
      <c r="F37" s="86"/>
      <c r="G37" s="86"/>
      <c r="H37" s="86"/>
      <c r="I37" s="86"/>
      <c r="J37" s="86"/>
      <c r="K37" s="116"/>
    </row>
    <row r="38" spans="2:11" ht="16.5" thickTop="1" thickBot="1" x14ac:dyDescent="0.3">
      <c r="B38" s="87"/>
      <c r="C38" s="88" t="s">
        <v>50</v>
      </c>
      <c r="D38" s="117">
        <f>SUM(F38:H38)</f>
        <v>147751</v>
      </c>
      <c r="E38" s="86"/>
      <c r="F38" s="75">
        <v>147032</v>
      </c>
      <c r="G38" s="75">
        <v>99</v>
      </c>
      <c r="H38" s="75">
        <v>620</v>
      </c>
      <c r="I38" s="86"/>
      <c r="J38" s="86"/>
      <c r="K38" s="116"/>
    </row>
    <row r="39" spans="2:11" ht="16.5" thickTop="1" thickBot="1" x14ac:dyDescent="0.3">
      <c r="B39" s="87"/>
      <c r="C39" s="88" t="s">
        <v>51</v>
      </c>
      <c r="D39" s="117">
        <f>G39</f>
        <v>615180</v>
      </c>
      <c r="E39" s="86"/>
      <c r="F39" s="86"/>
      <c r="G39" s="75">
        <v>615180</v>
      </c>
      <c r="H39" s="86"/>
      <c r="I39" s="86"/>
      <c r="J39" s="86"/>
      <c r="K39" s="116"/>
    </row>
    <row r="40" spans="2:11" ht="16.5" thickTop="1" thickBot="1" x14ac:dyDescent="0.3">
      <c r="B40" s="87"/>
      <c r="C40" s="88" t="s">
        <v>52</v>
      </c>
      <c r="D40" s="75">
        <f>K40</f>
        <v>33983</v>
      </c>
      <c r="E40" s="86"/>
      <c r="F40" s="86"/>
      <c r="G40" s="86"/>
      <c r="H40" s="86"/>
      <c r="I40" s="86"/>
      <c r="J40" s="86"/>
      <c r="K40" s="75">
        <v>33983</v>
      </c>
    </row>
    <row r="41" spans="2:11" ht="16.5" thickTop="1" thickBot="1" x14ac:dyDescent="0.3">
      <c r="B41" s="87"/>
      <c r="C41" s="84" t="s">
        <v>10</v>
      </c>
      <c r="D41">
        <f>SUM(D42:D51)</f>
        <v>315965</v>
      </c>
      <c r="E41" s="86"/>
      <c r="F41" s="86"/>
      <c r="G41" s="86"/>
      <c r="H41" s="86"/>
      <c r="I41" s="86"/>
      <c r="J41" s="86"/>
      <c r="K41" s="116"/>
    </row>
    <row r="42" spans="2:11" ht="16.5" thickTop="1" thickBot="1" x14ac:dyDescent="0.3">
      <c r="B42" s="87"/>
      <c r="C42" s="88" t="s">
        <v>53</v>
      </c>
      <c r="D42" s="75" t="s">
        <v>94</v>
      </c>
      <c r="E42" s="86"/>
      <c r="F42" s="75" t="s">
        <v>94</v>
      </c>
      <c r="G42" s="75" t="s">
        <v>94</v>
      </c>
      <c r="H42" s="86"/>
      <c r="I42" s="86"/>
      <c r="J42" s="86"/>
      <c r="K42" s="116"/>
    </row>
    <row r="43" spans="2:11" ht="16.5" thickTop="1" thickBot="1" x14ac:dyDescent="0.3">
      <c r="B43" s="87"/>
      <c r="C43" s="88" t="s">
        <v>111</v>
      </c>
      <c r="D43" s="75">
        <v>37292</v>
      </c>
      <c r="E43" s="86"/>
      <c r="F43" s="75"/>
      <c r="G43" s="75"/>
      <c r="H43" s="86"/>
      <c r="I43" s="86"/>
      <c r="J43" s="86"/>
      <c r="K43" s="116"/>
    </row>
    <row r="44" spans="2:11" ht="16.5" thickTop="1" thickBot="1" x14ac:dyDescent="0.3">
      <c r="B44" s="87"/>
      <c r="C44" s="88" t="s">
        <v>95</v>
      </c>
      <c r="D44" s="75" t="s">
        <v>94</v>
      </c>
      <c r="E44" s="86"/>
      <c r="F44" s="75" t="s">
        <v>94</v>
      </c>
      <c r="G44" s="75" t="s">
        <v>94</v>
      </c>
      <c r="H44" s="86"/>
      <c r="I44" s="86"/>
      <c r="J44" s="86"/>
      <c r="K44" s="116"/>
    </row>
    <row r="45" spans="2:11" ht="16.5" thickTop="1" thickBot="1" x14ac:dyDescent="0.3">
      <c r="B45" s="87"/>
      <c r="C45" s="88" t="s">
        <v>96</v>
      </c>
      <c r="D45" s="75" t="s">
        <v>94</v>
      </c>
      <c r="E45" s="86"/>
      <c r="F45" s="75" t="s">
        <v>94</v>
      </c>
      <c r="G45" s="86"/>
      <c r="H45" s="86"/>
      <c r="I45" s="75" t="s">
        <v>94</v>
      </c>
      <c r="J45" s="86"/>
      <c r="K45" s="116"/>
    </row>
    <row r="46" spans="2:11" ht="16.5" thickTop="1" thickBot="1" x14ac:dyDescent="0.3">
      <c r="B46" s="87"/>
      <c r="C46" s="91" t="s">
        <v>71</v>
      </c>
      <c r="D46" s="75" t="s">
        <v>94</v>
      </c>
      <c r="E46" s="86"/>
      <c r="F46" s="75" t="s">
        <v>94</v>
      </c>
      <c r="G46" s="75" t="s">
        <v>94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97</v>
      </c>
      <c r="D47" s="75" t="s">
        <v>94</v>
      </c>
      <c r="E47" s="86"/>
      <c r="F47" s="75" t="s">
        <v>94</v>
      </c>
      <c r="G47" s="75" t="s">
        <v>94</v>
      </c>
      <c r="H47" s="86"/>
      <c r="I47" s="86"/>
      <c r="J47" s="86"/>
      <c r="K47" s="116"/>
    </row>
    <row r="48" spans="2:11" ht="16.5" thickTop="1" thickBot="1" x14ac:dyDescent="0.3">
      <c r="B48" s="87"/>
      <c r="C48" s="91" t="s">
        <v>98</v>
      </c>
      <c r="D48" s="75" t="s">
        <v>94</v>
      </c>
      <c r="E48" s="86"/>
      <c r="F48" s="75" t="s">
        <v>94</v>
      </c>
      <c r="G48" s="75" t="s">
        <v>94</v>
      </c>
      <c r="H48" s="86"/>
      <c r="I48" s="86"/>
      <c r="J48" s="86"/>
      <c r="K48" s="116"/>
    </row>
    <row r="49" spans="2:11" ht="16.5" thickTop="1" thickBot="1" x14ac:dyDescent="0.3">
      <c r="B49" s="87"/>
      <c r="C49" s="88" t="s">
        <v>99</v>
      </c>
      <c r="D49" s="75" t="s">
        <v>94</v>
      </c>
      <c r="E49" s="86"/>
      <c r="F49" s="86"/>
      <c r="G49" s="86"/>
      <c r="H49" s="86"/>
      <c r="I49" s="75" t="s">
        <v>94</v>
      </c>
      <c r="J49" s="75" t="s">
        <v>94</v>
      </c>
      <c r="K49" s="75" t="s">
        <v>94</v>
      </c>
    </row>
    <row r="50" spans="2:11" ht="16.5" thickTop="1" thickBot="1" x14ac:dyDescent="0.3">
      <c r="B50" s="87"/>
      <c r="C50" s="84" t="s">
        <v>54</v>
      </c>
      <c r="D50" s="89"/>
      <c r="E50" s="86"/>
      <c r="F50" s="86"/>
      <c r="G50" s="86"/>
      <c r="H50" s="86"/>
      <c r="I50" s="86"/>
      <c r="J50" s="86"/>
      <c r="K50" s="116"/>
    </row>
    <row r="51" spans="2:11" ht="16.5" thickTop="1" thickBot="1" x14ac:dyDescent="0.3">
      <c r="B51" s="87"/>
      <c r="C51" s="88" t="s">
        <v>55</v>
      </c>
      <c r="D51" s="75">
        <f>J51</f>
        <v>278673</v>
      </c>
      <c r="E51" s="86"/>
      <c r="F51" s="86"/>
      <c r="G51" s="86"/>
      <c r="H51" s="86"/>
      <c r="I51" s="86"/>
      <c r="J51" s="75">
        <v>278673</v>
      </c>
      <c r="K51" s="116"/>
    </row>
    <row r="52" spans="2:11" ht="16.5" thickTop="1" thickBot="1" x14ac:dyDescent="0.3">
      <c r="B52" s="92" t="s">
        <v>56</v>
      </c>
      <c r="C52" s="93" t="s">
        <v>57</v>
      </c>
      <c r="D52">
        <f>SUM(D53:D65)</f>
        <v>5939421.0300000003</v>
      </c>
      <c r="E52" s="86"/>
      <c r="F52" s="86"/>
      <c r="G52" s="86"/>
      <c r="H52" s="86"/>
      <c r="I52" s="86"/>
      <c r="J52" s="86"/>
      <c r="K52" s="116"/>
    </row>
    <row r="53" spans="2:11" ht="16.5" thickTop="1" thickBot="1" x14ac:dyDescent="0.3">
      <c r="B53" s="94"/>
      <c r="C53" s="95" t="s">
        <v>48</v>
      </c>
      <c r="D53" s="117">
        <f>SUM(F53:H53)</f>
        <v>4273550</v>
      </c>
      <c r="E53" s="86"/>
      <c r="F53" s="75">
        <v>4258449</v>
      </c>
      <c r="G53" s="75">
        <v>11280</v>
      </c>
      <c r="H53" s="75">
        <v>3821</v>
      </c>
      <c r="I53" s="86"/>
      <c r="J53" s="86"/>
      <c r="K53" s="116"/>
    </row>
    <row r="54" spans="2:11" ht="16.5" thickTop="1" thickBot="1" x14ac:dyDescent="0.3">
      <c r="B54" s="94"/>
      <c r="C54" s="95" t="s">
        <v>58</v>
      </c>
      <c r="D54" s="117">
        <f>SUM(F54:H54)</f>
        <v>771312</v>
      </c>
      <c r="E54" s="86"/>
      <c r="F54" s="75">
        <v>768758</v>
      </c>
      <c r="G54" s="75">
        <v>1899</v>
      </c>
      <c r="H54" s="75">
        <v>655</v>
      </c>
      <c r="I54" s="86"/>
      <c r="J54" s="86"/>
      <c r="K54" s="116"/>
    </row>
    <row r="55" spans="2:11" ht="16.5" thickTop="1" thickBot="1" x14ac:dyDescent="0.3">
      <c r="B55" s="94"/>
      <c r="C55" s="95" t="s">
        <v>59</v>
      </c>
      <c r="D55" s="75" t="s">
        <v>94</v>
      </c>
      <c r="E55" s="86"/>
      <c r="F55" s="86"/>
      <c r="G55" s="75" t="s">
        <v>94</v>
      </c>
      <c r="H55" s="75" t="s">
        <v>94</v>
      </c>
      <c r="I55" s="86"/>
      <c r="J55" s="86"/>
      <c r="K55" s="116"/>
    </row>
    <row r="56" spans="2:11" ht="16.5" thickTop="1" thickBot="1" x14ac:dyDescent="0.3">
      <c r="B56" s="94"/>
      <c r="C56" s="95" t="s">
        <v>60</v>
      </c>
      <c r="D56" s="75" t="s">
        <v>94</v>
      </c>
      <c r="E56" s="86"/>
      <c r="F56" s="86"/>
      <c r="G56" s="75" t="s">
        <v>94</v>
      </c>
      <c r="H56" s="75" t="s">
        <v>94</v>
      </c>
      <c r="I56" s="86"/>
      <c r="J56" s="86"/>
      <c r="K56" s="116"/>
    </row>
    <row r="57" spans="2:11" ht="16.5" thickTop="1" thickBot="1" x14ac:dyDescent="0.3">
      <c r="B57" s="94"/>
      <c r="C57" s="93" t="s">
        <v>100</v>
      </c>
      <c r="D57" s="89"/>
      <c r="E57" s="86"/>
      <c r="F57" s="86"/>
      <c r="G57" s="86"/>
      <c r="H57" s="86"/>
      <c r="I57" s="86"/>
      <c r="J57" s="86"/>
      <c r="K57" s="116"/>
    </row>
    <row r="58" spans="2:11" ht="16.5" thickTop="1" thickBot="1" x14ac:dyDescent="0.3">
      <c r="B58" s="94"/>
      <c r="C58" s="95" t="s">
        <v>58</v>
      </c>
      <c r="D58" s="117">
        <f>SUM(F58:H58)</f>
        <v>105505</v>
      </c>
      <c r="E58" s="86"/>
      <c r="F58" s="117">
        <v>105151</v>
      </c>
      <c r="G58" s="117">
        <v>264</v>
      </c>
      <c r="H58" s="117">
        <v>90</v>
      </c>
      <c r="I58" s="86"/>
      <c r="J58" s="86"/>
      <c r="K58" s="116"/>
    </row>
    <row r="59" spans="2:11" ht="16.5" thickTop="1" thickBot="1" x14ac:dyDescent="0.3">
      <c r="B59" s="94"/>
      <c r="C59" s="95" t="s">
        <v>45</v>
      </c>
      <c r="D59" s="75">
        <f>SUM(F59:H59)</f>
        <v>7.0299999999999994</v>
      </c>
      <c r="E59" s="86"/>
      <c r="F59" s="117">
        <v>7</v>
      </c>
      <c r="G59" s="117">
        <v>0.02</v>
      </c>
      <c r="H59" s="117">
        <v>0.01</v>
      </c>
      <c r="I59" s="86"/>
      <c r="J59" s="86"/>
      <c r="K59" s="116"/>
    </row>
    <row r="60" spans="2:11" ht="16.5" thickTop="1" thickBot="1" x14ac:dyDescent="0.3">
      <c r="B60" s="94"/>
      <c r="C60" s="93" t="s">
        <v>101</v>
      </c>
      <c r="D60" s="89"/>
      <c r="E60" s="86"/>
      <c r="F60" s="85"/>
      <c r="G60" s="85"/>
      <c r="H60" s="85"/>
      <c r="I60" s="85"/>
      <c r="J60" s="86"/>
      <c r="K60" s="116"/>
    </row>
    <row r="61" spans="2:11" ht="16.5" thickTop="1" thickBot="1" x14ac:dyDescent="0.3">
      <c r="B61" s="94"/>
      <c r="C61" s="95" t="s">
        <v>74</v>
      </c>
      <c r="D61" s="117" t="s">
        <v>94</v>
      </c>
      <c r="E61" s="86"/>
      <c r="F61" s="117" t="s">
        <v>94</v>
      </c>
      <c r="G61" s="117" t="s">
        <v>94</v>
      </c>
      <c r="H61" s="117" t="s">
        <v>94</v>
      </c>
      <c r="I61" s="86"/>
      <c r="J61" s="85"/>
      <c r="K61" s="116"/>
    </row>
    <row r="62" spans="2:11" ht="16.5" thickTop="1" thickBot="1" x14ac:dyDescent="0.3">
      <c r="B62" s="94"/>
      <c r="C62" s="95" t="s">
        <v>102</v>
      </c>
      <c r="D62" s="117" t="s">
        <v>94</v>
      </c>
      <c r="E62" s="86"/>
      <c r="F62" s="117" t="s">
        <v>94</v>
      </c>
      <c r="G62" s="117" t="s">
        <v>94</v>
      </c>
      <c r="H62" s="117" t="s">
        <v>94</v>
      </c>
      <c r="I62" s="86"/>
      <c r="J62" s="85"/>
      <c r="K62" s="116"/>
    </row>
    <row r="63" spans="2:11" ht="16.5" thickTop="1" thickBot="1" x14ac:dyDescent="0.3">
      <c r="B63" s="94"/>
      <c r="C63" s="95" t="s">
        <v>103</v>
      </c>
      <c r="D63" s="117">
        <f>SUM(F63:H63)</f>
        <v>16434</v>
      </c>
      <c r="E63" s="86"/>
      <c r="F63" s="117">
        <v>16379</v>
      </c>
      <c r="G63" s="117">
        <v>41</v>
      </c>
      <c r="H63" s="117">
        <v>14</v>
      </c>
      <c r="I63" s="86"/>
      <c r="J63" s="85"/>
      <c r="K63" s="116"/>
    </row>
    <row r="64" spans="2:11" ht="16.5" thickTop="1" thickBot="1" x14ac:dyDescent="0.3">
      <c r="B64" s="94"/>
      <c r="C64" s="93" t="s">
        <v>104</v>
      </c>
      <c r="D64" s="89"/>
      <c r="E64" s="86"/>
      <c r="F64" s="86"/>
      <c r="G64" s="86"/>
      <c r="H64" s="86"/>
      <c r="I64" s="86"/>
      <c r="J64" s="85"/>
      <c r="K64" s="116"/>
    </row>
    <row r="65" spans="2:11" ht="16.5" thickTop="1" thickBot="1" x14ac:dyDescent="0.3">
      <c r="B65" s="94"/>
      <c r="C65" s="95" t="s">
        <v>105</v>
      </c>
      <c r="D65" s="117">
        <f>SUM(F65:H65)</f>
        <v>772613</v>
      </c>
      <c r="E65" s="86"/>
      <c r="F65" s="117">
        <v>769937</v>
      </c>
      <c r="G65" s="117">
        <v>1998</v>
      </c>
      <c r="H65" s="117">
        <v>678</v>
      </c>
      <c r="I65" s="86"/>
      <c r="J65" s="85"/>
      <c r="K65" s="116"/>
    </row>
    <row r="66" spans="2:11" ht="16.5" thickTop="1" thickBot="1" x14ac:dyDescent="0.3">
      <c r="B66" s="83" t="s">
        <v>61</v>
      </c>
      <c r="C66" s="84" t="s">
        <v>62</v>
      </c>
      <c r="D66">
        <f>SUM(D67:D70)</f>
        <v>446347</v>
      </c>
      <c r="E66" s="86"/>
      <c r="F66" s="86"/>
      <c r="G66" s="86"/>
      <c r="H66" s="86"/>
      <c r="I66" s="86"/>
      <c r="J66" s="85"/>
      <c r="K66" s="116"/>
    </row>
    <row r="67" spans="2:11" ht="16.5" thickTop="1" thickBot="1" x14ac:dyDescent="0.3">
      <c r="B67" s="87"/>
      <c r="C67" s="88" t="s">
        <v>110</v>
      </c>
      <c r="D67" s="75">
        <f>SUM(F67:H67)</f>
        <v>326347</v>
      </c>
      <c r="E67" s="86"/>
      <c r="F67" s="86"/>
      <c r="G67" s="75">
        <v>326347</v>
      </c>
      <c r="H67" s="85"/>
      <c r="I67" s="85"/>
      <c r="J67" s="85"/>
      <c r="K67" s="116"/>
    </row>
    <row r="68" spans="2:11" ht="16.5" thickTop="1" thickBot="1" x14ac:dyDescent="0.3">
      <c r="B68" s="87"/>
      <c r="C68" s="88" t="s">
        <v>63</v>
      </c>
      <c r="D68" s="117">
        <f>SUM(F68:H68)</f>
        <v>0</v>
      </c>
      <c r="E68" s="86"/>
      <c r="F68" s="117" t="s">
        <v>94</v>
      </c>
      <c r="G68" s="117" t="s">
        <v>94</v>
      </c>
      <c r="H68" s="117" t="s">
        <v>94</v>
      </c>
      <c r="I68" s="86"/>
      <c r="J68" s="85"/>
      <c r="K68" s="116"/>
    </row>
    <row r="69" spans="2:11" ht="16.5" thickTop="1" thickBot="1" x14ac:dyDescent="0.3">
      <c r="B69" s="87"/>
      <c r="C69" s="84" t="s">
        <v>64</v>
      </c>
      <c r="D69" s="89"/>
      <c r="E69" s="86"/>
      <c r="F69" s="86"/>
      <c r="G69" s="86"/>
      <c r="H69" s="86"/>
      <c r="I69" s="86"/>
      <c r="J69" s="85"/>
      <c r="K69" s="119"/>
    </row>
    <row r="70" spans="2:11" ht="16.5" thickTop="1" thickBot="1" x14ac:dyDescent="0.3">
      <c r="B70" s="87"/>
      <c r="C70" s="88" t="s">
        <v>65</v>
      </c>
      <c r="D70" s="117">
        <f>SUM(G70:H70)</f>
        <v>120000</v>
      </c>
      <c r="E70" s="86"/>
      <c r="F70" s="86"/>
      <c r="G70" s="75">
        <v>80000</v>
      </c>
      <c r="H70" s="75">
        <v>40000</v>
      </c>
      <c r="I70" s="86"/>
      <c r="J70" s="85"/>
      <c r="K70" s="116"/>
    </row>
    <row r="71" spans="2:11" ht="16.5" thickTop="1" thickBot="1" x14ac:dyDescent="0.3">
      <c r="B71" s="92" t="s">
        <v>11</v>
      </c>
      <c r="C71" s="96" t="s">
        <v>66</v>
      </c>
      <c r="D71">
        <f>SUM(D72:D76)</f>
        <v>913091</v>
      </c>
      <c r="E71" s="86"/>
      <c r="F71" s="86"/>
      <c r="G71" s="86"/>
      <c r="H71" s="86"/>
      <c r="I71" s="86"/>
      <c r="J71" s="86"/>
      <c r="K71" s="116"/>
    </row>
    <row r="72" spans="2:11" ht="16.5" thickTop="1" thickBot="1" x14ac:dyDescent="0.3">
      <c r="B72" s="94"/>
      <c r="C72" s="97" t="s">
        <v>106</v>
      </c>
      <c r="D72" s="117">
        <f>G72</f>
        <v>713507</v>
      </c>
      <c r="E72" s="86"/>
      <c r="F72" s="86"/>
      <c r="G72" s="117">
        <v>713507</v>
      </c>
      <c r="H72" s="86"/>
      <c r="I72" s="86"/>
      <c r="J72" s="85"/>
      <c r="K72" s="116"/>
    </row>
    <row r="73" spans="2:11" ht="16.5" thickTop="1" thickBot="1" x14ac:dyDescent="0.3">
      <c r="B73" s="94"/>
      <c r="C73" s="97" t="s">
        <v>107</v>
      </c>
      <c r="D73" s="117">
        <f>SUM(G73:H73)</f>
        <v>137650</v>
      </c>
      <c r="E73" s="86"/>
      <c r="F73" s="86"/>
      <c r="G73" s="117">
        <v>114656</v>
      </c>
      <c r="H73" s="117">
        <v>22994</v>
      </c>
      <c r="I73" s="86"/>
      <c r="J73" s="85"/>
      <c r="K73" s="116"/>
    </row>
    <row r="74" spans="2:11" ht="16.5" thickTop="1" thickBot="1" x14ac:dyDescent="0.3">
      <c r="B74" s="94"/>
      <c r="C74" s="96" t="s">
        <v>67</v>
      </c>
      <c r="D74" s="89"/>
      <c r="E74" s="86"/>
      <c r="F74" s="86"/>
      <c r="G74" s="86"/>
      <c r="H74" s="86"/>
      <c r="I74" s="86"/>
      <c r="J74" s="86"/>
      <c r="K74" s="116"/>
    </row>
    <row r="75" spans="2:11" ht="16.5" thickTop="1" thickBot="1" x14ac:dyDescent="0.3">
      <c r="B75" s="94"/>
      <c r="C75" s="97" t="s">
        <v>108</v>
      </c>
      <c r="D75" s="117">
        <f>H75</f>
        <v>61934</v>
      </c>
      <c r="E75" s="86"/>
      <c r="F75" s="86"/>
      <c r="G75" s="86"/>
      <c r="H75" s="117">
        <v>61934</v>
      </c>
      <c r="I75" s="86"/>
      <c r="J75" s="85"/>
      <c r="K75" s="116"/>
    </row>
    <row r="76" spans="2:11" ht="16.5" thickTop="1" thickBot="1" x14ac:dyDescent="0.3">
      <c r="B76" s="120"/>
      <c r="C76" s="121" t="s">
        <v>109</v>
      </c>
      <c r="D76" s="117" t="s">
        <v>94</v>
      </c>
      <c r="E76" s="122"/>
      <c r="F76" s="117" t="s">
        <v>94</v>
      </c>
      <c r="G76" s="117" t="s">
        <v>94</v>
      </c>
      <c r="H76" s="117" t="s">
        <v>94</v>
      </c>
      <c r="I76" s="122"/>
      <c r="J76" s="122"/>
      <c r="K76" s="123"/>
    </row>
    <row r="77" spans="2:11" ht="15.75" thickBot="1" x14ac:dyDescent="0.3"/>
    <row r="78" spans="2:11" ht="15.75" thickBot="1" x14ac:dyDescent="0.3">
      <c r="B78" s="98" t="s">
        <v>68</v>
      </c>
      <c r="C78" s="99"/>
      <c r="D78" s="124">
        <f>SUM(D15, D21, D29, D37, D41, D52, D66, D71)</f>
        <v>16119917.030000001</v>
      </c>
      <c r="E78" s="86"/>
      <c r="F78" s="125">
        <f>SUM(F15:F76)</f>
        <v>13740689</v>
      </c>
      <c r="G78" s="126">
        <f>SUM(G15:G76)</f>
        <v>1874107.02</v>
      </c>
      <c r="H78" s="126">
        <f>SUM(H15:H76)</f>
        <v>155173.01</v>
      </c>
      <c r="I78" s="125"/>
      <c r="J78" s="125">
        <f>SUM(J15:J76)</f>
        <v>278673</v>
      </c>
      <c r="K78" s="127">
        <f>SUM(K15:K76)</f>
        <v>33983</v>
      </c>
    </row>
    <row r="79" spans="2:11" x14ac:dyDescent="0.25">
      <c r="J79" s="128"/>
      <c r="K79" s="128"/>
    </row>
  </sheetData>
  <mergeCells count="1">
    <mergeCell ref="B13:K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A43" workbookViewId="0">
      <selection activeCell="C10" sqref="C10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77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0" t="s">
        <v>72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2:11" x14ac:dyDescent="0.25">
      <c r="B13" s="79"/>
      <c r="C13" s="80"/>
      <c r="D13" s="81" t="s">
        <v>87</v>
      </c>
      <c r="E13" s="113"/>
      <c r="F13" s="82" t="s">
        <v>88</v>
      </c>
      <c r="G13" s="82" t="s">
        <v>89</v>
      </c>
      <c r="H13" s="82" t="s">
        <v>90</v>
      </c>
      <c r="I13" s="82" t="s">
        <v>91</v>
      </c>
      <c r="J13" s="82" t="s">
        <v>92</v>
      </c>
      <c r="K13" s="114" t="s">
        <v>93</v>
      </c>
    </row>
    <row r="14" spans="2:11" ht="15.75" thickBot="1" x14ac:dyDescent="0.3">
      <c r="B14" s="83" t="s">
        <v>39</v>
      </c>
      <c r="C14" s="84" t="s">
        <v>40</v>
      </c>
      <c r="D14">
        <f>SUM(D15:D19)</f>
        <v>180399.57139845233</v>
      </c>
      <c r="E14" s="115"/>
      <c r="F14" s="85"/>
      <c r="G14" s="85"/>
      <c r="H14" s="85"/>
      <c r="I14" s="85"/>
      <c r="J14" s="86"/>
      <c r="K14" s="116"/>
    </row>
    <row r="15" spans="2:11" ht="16.5" thickTop="1" thickBot="1" x14ac:dyDescent="0.3">
      <c r="B15" s="87"/>
      <c r="C15" s="88" t="s">
        <v>41</v>
      </c>
      <c r="D15" s="117">
        <f>SUM(F15:H15)</f>
        <v>38926</v>
      </c>
      <c r="E15" s="86"/>
      <c r="F15" s="90">
        <v>38737</v>
      </c>
      <c r="G15" s="90">
        <v>26</v>
      </c>
      <c r="H15" s="90">
        <v>163</v>
      </c>
      <c r="I15" s="86"/>
      <c r="J15" s="86"/>
      <c r="K15" s="116"/>
    </row>
    <row r="16" spans="2:11" ht="16.5" thickTop="1" thickBot="1" x14ac:dyDescent="0.3">
      <c r="B16" s="87"/>
      <c r="C16" s="88" t="s">
        <v>42</v>
      </c>
      <c r="D16" s="117">
        <f>SUM(F16:H16)</f>
        <v>100317</v>
      </c>
      <c r="E16" s="86"/>
      <c r="F16" s="90">
        <v>100218</v>
      </c>
      <c r="G16" s="90">
        <v>40</v>
      </c>
      <c r="H16" s="90">
        <v>59</v>
      </c>
      <c r="I16" s="86"/>
      <c r="J16" s="86"/>
      <c r="K16" s="116"/>
    </row>
    <row r="17" spans="2:14" ht="16.5" thickTop="1" thickBot="1" x14ac:dyDescent="0.3">
      <c r="B17" s="87"/>
      <c r="C17" s="88" t="s">
        <v>43</v>
      </c>
      <c r="D17" s="117">
        <f>SUM(F17:H17)</f>
        <v>18667</v>
      </c>
      <c r="E17" s="86"/>
      <c r="F17" s="90">
        <v>18593</v>
      </c>
      <c r="G17" s="90">
        <v>19</v>
      </c>
      <c r="H17" s="90">
        <v>55</v>
      </c>
      <c r="I17" s="86"/>
      <c r="J17" s="86"/>
      <c r="K17" s="116"/>
    </row>
    <row r="18" spans="2:14" ht="16.5" thickTop="1" thickBot="1" x14ac:dyDescent="0.3">
      <c r="B18" s="87"/>
      <c r="C18" s="88" t="s">
        <v>69</v>
      </c>
      <c r="D18" s="117">
        <f>SUM(F18:H18)</f>
        <v>21678.571398452343</v>
      </c>
      <c r="E18" s="86"/>
      <c r="F18" s="90">
        <f>'[1]FL Residential Energy'!$D$20</f>
        <v>21606.571398452343</v>
      </c>
      <c r="G18" s="90">
        <v>18</v>
      </c>
      <c r="H18" s="90">
        <v>54</v>
      </c>
      <c r="I18" s="86"/>
      <c r="J18" s="86"/>
      <c r="K18" s="116"/>
    </row>
    <row r="19" spans="2:14" ht="16.5" thickTop="1" thickBot="1" x14ac:dyDescent="0.3">
      <c r="B19" s="87"/>
      <c r="C19" s="88" t="s">
        <v>44</v>
      </c>
      <c r="D19" s="117">
        <f>SUM(F19:H19)</f>
        <v>811</v>
      </c>
      <c r="E19" s="86"/>
      <c r="F19" s="90"/>
      <c r="G19" s="90">
        <v>276</v>
      </c>
      <c r="H19" s="90">
        <v>535</v>
      </c>
      <c r="I19" s="86"/>
      <c r="J19" s="86"/>
      <c r="K19" s="116"/>
    </row>
    <row r="20" spans="2:14" ht="16.5" thickTop="1" thickBot="1" x14ac:dyDescent="0.3">
      <c r="B20" s="87"/>
      <c r="C20" s="84" t="s">
        <v>46</v>
      </c>
      <c r="D20">
        <f>SUM(D21:D27)</f>
        <v>103173</v>
      </c>
      <c r="E20" s="86"/>
      <c r="F20" s="85"/>
      <c r="G20" s="85"/>
      <c r="H20" s="85"/>
      <c r="I20" s="86"/>
      <c r="J20" s="86"/>
      <c r="K20" s="116"/>
    </row>
    <row r="21" spans="2:14" ht="16.5" thickTop="1" thickBot="1" x14ac:dyDescent="0.3">
      <c r="B21" s="87"/>
      <c r="C21" s="88" t="s">
        <v>41</v>
      </c>
      <c r="D21" s="117">
        <f>SUM(F21:H21)</f>
        <v>21105</v>
      </c>
      <c r="E21" s="86"/>
      <c r="F21" s="75">
        <v>21002</v>
      </c>
      <c r="G21" s="118">
        <v>14</v>
      </c>
      <c r="H21" s="118">
        <v>89</v>
      </c>
      <c r="I21" s="86"/>
      <c r="J21" s="86"/>
      <c r="K21" s="116"/>
    </row>
    <row r="22" spans="2:14" ht="16.5" thickTop="1" thickBot="1" x14ac:dyDescent="0.3">
      <c r="B22" s="87"/>
      <c r="C22" s="88" t="s">
        <v>42</v>
      </c>
      <c r="D22" s="117">
        <f t="shared" ref="D22:D30" si="0">SUM(F22:H22)</f>
        <v>60681</v>
      </c>
      <c r="E22" s="86"/>
      <c r="F22" s="75">
        <v>60622</v>
      </c>
      <c r="G22" s="118">
        <v>24</v>
      </c>
      <c r="H22" s="118">
        <v>35</v>
      </c>
      <c r="I22" s="86"/>
      <c r="J22" s="86"/>
      <c r="K22" s="116"/>
    </row>
    <row r="23" spans="2:14" ht="16.5" thickTop="1" thickBot="1" x14ac:dyDescent="0.3">
      <c r="B23" s="87"/>
      <c r="C23" s="88" t="s">
        <v>43</v>
      </c>
      <c r="D23" s="117">
        <f>SUM(F23:H23)</f>
        <v>5472</v>
      </c>
      <c r="E23" s="86"/>
      <c r="F23" s="117">
        <v>5451</v>
      </c>
      <c r="G23" s="117">
        <v>5</v>
      </c>
      <c r="H23" s="117">
        <v>16</v>
      </c>
      <c r="I23" s="86"/>
      <c r="J23" s="86"/>
      <c r="K23" s="116"/>
    </row>
    <row r="24" spans="2:14" ht="16.5" thickTop="1" thickBot="1" x14ac:dyDescent="0.3">
      <c r="B24" s="87"/>
      <c r="C24" s="88" t="s">
        <v>69</v>
      </c>
      <c r="D24" s="117">
        <f>SUM(F24:H24)</f>
        <v>15613</v>
      </c>
      <c r="E24" s="86"/>
      <c r="F24" s="117">
        <v>15561</v>
      </c>
      <c r="G24" s="117">
        <v>13</v>
      </c>
      <c r="H24" s="117">
        <v>39</v>
      </c>
      <c r="I24" s="86"/>
      <c r="J24" s="86"/>
      <c r="K24" s="116"/>
      <c r="N24" s="78"/>
    </row>
    <row r="25" spans="2:14" ht="16.5" thickTop="1" thickBot="1" x14ac:dyDescent="0.3">
      <c r="B25" s="87"/>
      <c r="C25" s="88" t="s">
        <v>70</v>
      </c>
      <c r="D25" s="117" t="s">
        <v>94</v>
      </c>
      <c r="E25" s="86"/>
      <c r="F25" s="117" t="s">
        <v>94</v>
      </c>
      <c r="G25" s="117" t="s">
        <v>94</v>
      </c>
      <c r="H25" s="117" t="s">
        <v>94</v>
      </c>
      <c r="I25" s="86"/>
      <c r="J25" s="86"/>
      <c r="K25" s="116"/>
      <c r="N25" s="78"/>
    </row>
    <row r="26" spans="2:14" ht="16.5" thickTop="1" thickBot="1" x14ac:dyDescent="0.3">
      <c r="B26" s="87"/>
      <c r="C26" s="88" t="s">
        <v>45</v>
      </c>
      <c r="D26" s="117">
        <f>SUM(F26:H26)</f>
        <v>96</v>
      </c>
      <c r="E26" s="86"/>
      <c r="F26" s="117">
        <v>96</v>
      </c>
      <c r="G26" s="117">
        <v>0</v>
      </c>
      <c r="H26" s="117">
        <v>0</v>
      </c>
      <c r="I26" s="86"/>
      <c r="J26" s="86"/>
      <c r="K26" s="116"/>
      <c r="N26" s="78"/>
    </row>
    <row r="27" spans="2:14" ht="16.5" thickTop="1" thickBot="1" x14ac:dyDescent="0.3">
      <c r="B27" s="87"/>
      <c r="C27" s="88" t="s">
        <v>44</v>
      </c>
      <c r="D27" s="117">
        <f>SUM(F27:H27)</f>
        <v>206</v>
      </c>
      <c r="E27" s="86"/>
      <c r="F27" s="117" t="s">
        <v>94</v>
      </c>
      <c r="G27" s="117">
        <v>70</v>
      </c>
      <c r="H27" s="117">
        <v>136</v>
      </c>
      <c r="I27" s="86"/>
      <c r="J27" s="86"/>
      <c r="K27" s="116"/>
      <c r="N27" s="78"/>
    </row>
    <row r="28" spans="2:14" ht="16.5" thickTop="1" thickBot="1" x14ac:dyDescent="0.3">
      <c r="B28" s="87"/>
      <c r="C28" s="84" t="s">
        <v>47</v>
      </c>
      <c r="D28">
        <f>SUM(D29:D35)</f>
        <v>72657</v>
      </c>
      <c r="E28" s="86"/>
      <c r="F28" s="85"/>
      <c r="G28" s="85"/>
      <c r="H28" s="85"/>
      <c r="I28" s="85"/>
      <c r="J28" s="86"/>
      <c r="K28" s="116"/>
      <c r="N28" s="78"/>
    </row>
    <row r="29" spans="2:14" ht="16.5" thickTop="1" thickBot="1" x14ac:dyDescent="0.3">
      <c r="B29" s="87"/>
      <c r="C29" s="88" t="s">
        <v>41</v>
      </c>
      <c r="D29" s="117">
        <f>SUM(F29:H29)</f>
        <v>32433</v>
      </c>
      <c r="E29" s="86"/>
      <c r="F29" s="75">
        <v>32275</v>
      </c>
      <c r="G29" s="118">
        <v>22</v>
      </c>
      <c r="H29" s="118">
        <v>136</v>
      </c>
      <c r="I29" s="86"/>
      <c r="J29" s="86"/>
      <c r="K29" s="116"/>
      <c r="N29" s="78"/>
    </row>
    <row r="30" spans="2:14" ht="16.5" thickTop="1" thickBot="1" x14ac:dyDescent="0.3">
      <c r="B30" s="87"/>
      <c r="C30" s="88" t="s">
        <v>42</v>
      </c>
      <c r="D30" s="117">
        <f t="shared" si="0"/>
        <v>40224</v>
      </c>
      <c r="E30" s="86"/>
      <c r="F30" s="75">
        <v>40185</v>
      </c>
      <c r="G30" s="118">
        <v>16</v>
      </c>
      <c r="H30" s="118">
        <v>23</v>
      </c>
      <c r="I30" s="86"/>
      <c r="J30" s="86"/>
      <c r="K30" s="116"/>
    </row>
    <row r="31" spans="2:14" ht="16.5" thickTop="1" thickBot="1" x14ac:dyDescent="0.3">
      <c r="B31" s="87"/>
      <c r="C31" s="88" t="s">
        <v>43</v>
      </c>
      <c r="D31" s="117">
        <f>SUM(F31:H31)</f>
        <v>0</v>
      </c>
      <c r="E31" s="86"/>
      <c r="F31" s="117">
        <v>0</v>
      </c>
      <c r="G31" s="117">
        <v>0</v>
      </c>
      <c r="H31" s="117">
        <v>0</v>
      </c>
      <c r="I31" s="86"/>
      <c r="J31" s="86"/>
      <c r="K31" s="116"/>
    </row>
    <row r="32" spans="2:14" ht="16.5" thickTop="1" thickBot="1" x14ac:dyDescent="0.3">
      <c r="B32" s="87"/>
      <c r="C32" s="88" t="s">
        <v>69</v>
      </c>
      <c r="D32" s="117">
        <f>SUM(F32:H32)</f>
        <v>0</v>
      </c>
      <c r="E32" s="86"/>
      <c r="F32" s="117">
        <v>0</v>
      </c>
      <c r="G32" s="117">
        <v>0</v>
      </c>
      <c r="H32" s="117">
        <v>0</v>
      </c>
      <c r="I32" s="86"/>
      <c r="J32" s="86"/>
      <c r="K32" s="116"/>
    </row>
    <row r="33" spans="2:11" ht="16.5" thickTop="1" thickBot="1" x14ac:dyDescent="0.3">
      <c r="B33" s="87"/>
      <c r="C33" s="88" t="s">
        <v>70</v>
      </c>
      <c r="D33" s="117">
        <f>SUM(F33:H33)</f>
        <v>0</v>
      </c>
      <c r="E33" s="86"/>
      <c r="F33" s="117">
        <v>0</v>
      </c>
      <c r="G33" s="117">
        <v>0</v>
      </c>
      <c r="H33" s="117">
        <v>0</v>
      </c>
      <c r="I33" s="86"/>
      <c r="J33" s="86"/>
      <c r="K33" s="116"/>
    </row>
    <row r="34" spans="2:11" ht="16.5" thickTop="1" thickBot="1" x14ac:dyDescent="0.3">
      <c r="B34" s="87"/>
      <c r="C34" s="88" t="s">
        <v>45</v>
      </c>
      <c r="D34" s="117">
        <f>SUM(F34:H34)</f>
        <v>0</v>
      </c>
      <c r="E34" s="86"/>
      <c r="F34" s="117">
        <v>0</v>
      </c>
      <c r="G34" s="117">
        <v>0</v>
      </c>
      <c r="H34" s="117">
        <v>0</v>
      </c>
      <c r="I34" s="86"/>
      <c r="J34" s="86"/>
      <c r="K34" s="116"/>
    </row>
    <row r="35" spans="2:11" ht="16.5" thickTop="1" thickBot="1" x14ac:dyDescent="0.3">
      <c r="B35" s="87"/>
      <c r="C35" s="88" t="s">
        <v>44</v>
      </c>
      <c r="D35" s="117">
        <f>SUM(F35:H35)</f>
        <v>0</v>
      </c>
      <c r="E35" s="86"/>
      <c r="F35" s="117" t="s">
        <v>94</v>
      </c>
      <c r="G35" s="117" t="s">
        <v>94</v>
      </c>
      <c r="H35" s="117" t="s">
        <v>94</v>
      </c>
      <c r="I35" s="86"/>
      <c r="J35" s="86"/>
      <c r="K35" s="116"/>
    </row>
    <row r="36" spans="2:11" ht="16.5" thickTop="1" thickBot="1" x14ac:dyDescent="0.3">
      <c r="B36" s="87"/>
      <c r="C36" s="84" t="s">
        <v>49</v>
      </c>
      <c r="D36">
        <f>SUM(D37:D39)</f>
        <v>37723</v>
      </c>
      <c r="E36" s="86"/>
      <c r="F36" s="86"/>
      <c r="G36" s="86"/>
      <c r="H36" s="86"/>
      <c r="I36" s="86"/>
      <c r="J36" s="86"/>
      <c r="K36" s="116"/>
    </row>
    <row r="37" spans="2:11" ht="16.5" thickTop="1" thickBot="1" x14ac:dyDescent="0.3">
      <c r="B37" s="87"/>
      <c r="C37" s="88" t="s">
        <v>50</v>
      </c>
      <c r="D37" s="117">
        <f>SUM(F37:H37)</f>
        <v>5382</v>
      </c>
      <c r="E37" s="86"/>
      <c r="F37" s="75">
        <v>5355</v>
      </c>
      <c r="G37" s="75">
        <v>4</v>
      </c>
      <c r="H37" s="75">
        <v>23</v>
      </c>
      <c r="I37" s="86"/>
      <c r="J37" s="86"/>
      <c r="K37" s="116"/>
    </row>
    <row r="38" spans="2:11" ht="16.5" thickTop="1" thickBot="1" x14ac:dyDescent="0.3">
      <c r="B38" s="87"/>
      <c r="C38" s="88" t="s">
        <v>51</v>
      </c>
      <c r="D38" s="117">
        <f>G38</f>
        <v>31103</v>
      </c>
      <c r="E38" s="86"/>
      <c r="F38" s="86"/>
      <c r="G38" s="75">
        <v>31103</v>
      </c>
      <c r="H38" s="86"/>
      <c r="I38" s="86"/>
      <c r="J38" s="86"/>
      <c r="K38" s="116"/>
    </row>
    <row r="39" spans="2:11" ht="16.5" thickTop="1" thickBot="1" x14ac:dyDescent="0.3">
      <c r="B39" s="87"/>
      <c r="C39" s="88" t="s">
        <v>52</v>
      </c>
      <c r="D39" s="75">
        <f>K39</f>
        <v>1238</v>
      </c>
      <c r="E39" s="86"/>
      <c r="F39" s="86"/>
      <c r="G39" s="86"/>
      <c r="H39" s="86"/>
      <c r="I39" s="86"/>
      <c r="J39" s="86"/>
      <c r="K39" s="75">
        <v>1238</v>
      </c>
    </row>
    <row r="40" spans="2:11" ht="16.5" thickTop="1" thickBot="1" x14ac:dyDescent="0.3">
      <c r="B40" s="87"/>
      <c r="C40" s="84" t="s">
        <v>10</v>
      </c>
      <c r="D40">
        <f>SUM(D41:D50)</f>
        <v>13755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75" t="s">
        <v>94</v>
      </c>
      <c r="E41" s="86"/>
      <c r="F41" s="75" t="s">
        <v>94</v>
      </c>
      <c r="G41" s="75" t="s">
        <v>94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111</v>
      </c>
      <c r="D42" s="75" t="s">
        <v>94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95</v>
      </c>
      <c r="D43" s="75" t="s">
        <v>94</v>
      </c>
      <c r="E43" s="86"/>
      <c r="F43" s="75" t="s">
        <v>94</v>
      </c>
      <c r="G43" s="75" t="s">
        <v>94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96</v>
      </c>
      <c r="D44" s="75" t="s">
        <v>94</v>
      </c>
      <c r="E44" s="86"/>
      <c r="F44" s="75" t="s">
        <v>94</v>
      </c>
      <c r="G44" s="86"/>
      <c r="H44" s="86"/>
      <c r="I44" s="75" t="s">
        <v>94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94</v>
      </c>
      <c r="E45" s="86"/>
      <c r="F45" s="75" t="s">
        <v>94</v>
      </c>
      <c r="G45" s="75" t="s">
        <v>94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97</v>
      </c>
      <c r="D46" s="75" t="s">
        <v>94</v>
      </c>
      <c r="E46" s="86"/>
      <c r="F46" s="75" t="s">
        <v>94</v>
      </c>
      <c r="G46" s="75" t="s">
        <v>94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98</v>
      </c>
      <c r="D47" s="75" t="s">
        <v>94</v>
      </c>
      <c r="E47" s="86"/>
      <c r="F47" s="75" t="s">
        <v>94</v>
      </c>
      <c r="G47" s="75" t="s">
        <v>94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99</v>
      </c>
      <c r="D48" s="75" t="s">
        <v>94</v>
      </c>
      <c r="E48" s="86"/>
      <c r="F48" s="86"/>
      <c r="G48" s="86"/>
      <c r="H48" s="86"/>
      <c r="I48" s="75" t="s">
        <v>94</v>
      </c>
      <c r="J48" s="75" t="s">
        <v>94</v>
      </c>
      <c r="K48" s="75" t="s">
        <v>94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75">
        <f>J50</f>
        <v>13755</v>
      </c>
      <c r="E50" s="86"/>
      <c r="F50" s="86"/>
      <c r="G50" s="86"/>
      <c r="H50" s="86"/>
      <c r="I50" s="86"/>
      <c r="J50" s="75">
        <v>13755</v>
      </c>
      <c r="K50" s="116"/>
    </row>
    <row r="51" spans="2:11" ht="16.5" thickTop="1" thickBot="1" x14ac:dyDescent="0.3">
      <c r="B51" s="92" t="s">
        <v>56</v>
      </c>
      <c r="C51" s="93" t="s">
        <v>57</v>
      </c>
      <c r="D51">
        <f>SUM(D52:D64)</f>
        <v>577411</v>
      </c>
      <c r="E51" s="86"/>
      <c r="F51" s="86"/>
      <c r="G51" s="86"/>
      <c r="H51" s="86"/>
      <c r="I51" s="86"/>
      <c r="J51" s="86"/>
      <c r="K51" s="116"/>
    </row>
    <row r="52" spans="2:11" ht="16.5" thickTop="1" thickBot="1" x14ac:dyDescent="0.3">
      <c r="B52" s="94"/>
      <c r="C52" s="95" t="s">
        <v>48</v>
      </c>
      <c r="D52" s="117">
        <f>SUM(F52:H52)</f>
        <v>401643</v>
      </c>
      <c r="E52" s="86"/>
      <c r="F52" s="75">
        <v>400224</v>
      </c>
      <c r="G52" s="75">
        <v>1060</v>
      </c>
      <c r="H52" s="75">
        <v>359</v>
      </c>
      <c r="I52" s="86"/>
      <c r="J52" s="86"/>
      <c r="K52" s="116"/>
    </row>
    <row r="53" spans="2:11" ht="16.5" thickTop="1" thickBot="1" x14ac:dyDescent="0.3">
      <c r="B53" s="94"/>
      <c r="C53" s="95" t="s">
        <v>58</v>
      </c>
      <c r="D53" s="117">
        <f>SUM(F53:H53)</f>
        <v>101372</v>
      </c>
      <c r="E53" s="86"/>
      <c r="F53" s="75">
        <v>101032</v>
      </c>
      <c r="G53" s="75">
        <v>254</v>
      </c>
      <c r="H53" s="75">
        <v>86</v>
      </c>
      <c r="I53" s="86"/>
      <c r="J53" s="86"/>
      <c r="K53" s="116"/>
    </row>
    <row r="54" spans="2:11" ht="16.5" thickTop="1" thickBot="1" x14ac:dyDescent="0.3">
      <c r="B54" s="94"/>
      <c r="C54" s="95" t="s">
        <v>59</v>
      </c>
      <c r="D54" s="75" t="s">
        <v>94</v>
      </c>
      <c r="E54" s="86"/>
      <c r="F54" s="86"/>
      <c r="G54" s="75" t="s">
        <v>94</v>
      </c>
      <c r="H54" s="75" t="s">
        <v>94</v>
      </c>
      <c r="I54" s="86"/>
      <c r="J54" s="86"/>
      <c r="K54" s="116"/>
    </row>
    <row r="55" spans="2:11" ht="16.5" thickTop="1" thickBot="1" x14ac:dyDescent="0.3">
      <c r="B55" s="94"/>
      <c r="C55" s="95" t="s">
        <v>60</v>
      </c>
      <c r="D55" s="75" t="s">
        <v>94</v>
      </c>
      <c r="E55" s="86"/>
      <c r="F55" s="86"/>
      <c r="G55" s="75" t="s">
        <v>94</v>
      </c>
      <c r="H55" s="75" t="s">
        <v>94</v>
      </c>
      <c r="I55" s="86"/>
      <c r="J55" s="86"/>
      <c r="K55" s="116"/>
    </row>
    <row r="56" spans="2:11" ht="16.5" thickTop="1" thickBot="1" x14ac:dyDescent="0.3">
      <c r="B56" s="94"/>
      <c r="C56" s="93" t="s">
        <v>100</v>
      </c>
      <c r="D56" s="89"/>
      <c r="E56" s="86"/>
      <c r="F56" s="86"/>
      <c r="G56" s="86"/>
      <c r="H56" s="86"/>
      <c r="I56" s="86"/>
      <c r="J56" s="86"/>
      <c r="K56" s="116"/>
    </row>
    <row r="57" spans="2:11" ht="16.5" thickTop="1" thickBot="1" x14ac:dyDescent="0.3">
      <c r="B57" s="94"/>
      <c r="C57" s="95" t="s">
        <v>58</v>
      </c>
      <c r="D57" s="117">
        <f>SUM(F57:H57)</f>
        <v>27489</v>
      </c>
      <c r="E57" s="86"/>
      <c r="F57" s="117">
        <v>27397</v>
      </c>
      <c r="G57" s="117">
        <v>69</v>
      </c>
      <c r="H57" s="117">
        <v>23</v>
      </c>
      <c r="I57" s="86"/>
      <c r="J57" s="86"/>
      <c r="K57" s="116"/>
    </row>
    <row r="58" spans="2:11" ht="16.5" thickTop="1" thickBot="1" x14ac:dyDescent="0.3">
      <c r="B58" s="94"/>
      <c r="C58" s="95" t="s">
        <v>45</v>
      </c>
      <c r="D58" s="75">
        <f>SUM(F58:H58)</f>
        <v>0</v>
      </c>
      <c r="E58" s="86"/>
      <c r="F58" s="117">
        <v>0</v>
      </c>
      <c r="G58" s="117">
        <v>0</v>
      </c>
      <c r="H58" s="117">
        <v>0</v>
      </c>
      <c r="I58" s="86"/>
      <c r="J58" s="86"/>
      <c r="K58" s="116"/>
    </row>
    <row r="59" spans="2:11" ht="16.5" thickTop="1" thickBot="1" x14ac:dyDescent="0.3">
      <c r="B59" s="94"/>
      <c r="C59" s="93" t="s">
        <v>101</v>
      </c>
      <c r="D59" s="89"/>
      <c r="E59" s="86"/>
      <c r="F59" s="85"/>
      <c r="G59" s="85"/>
      <c r="H59" s="85"/>
      <c r="I59" s="85"/>
      <c r="J59" s="86"/>
      <c r="K59" s="116"/>
    </row>
    <row r="60" spans="2:11" ht="16.5" thickTop="1" thickBot="1" x14ac:dyDescent="0.3">
      <c r="B60" s="94"/>
      <c r="C60" s="95" t="s">
        <v>74</v>
      </c>
      <c r="D60" s="117" t="s">
        <v>94</v>
      </c>
      <c r="E60" s="86"/>
      <c r="F60" s="117" t="s">
        <v>94</v>
      </c>
      <c r="G60" s="117" t="s">
        <v>94</v>
      </c>
      <c r="H60" s="117" t="s">
        <v>94</v>
      </c>
      <c r="I60" s="86"/>
      <c r="J60" s="85"/>
      <c r="K60" s="116"/>
    </row>
    <row r="61" spans="2:11" ht="16.5" thickTop="1" thickBot="1" x14ac:dyDescent="0.3">
      <c r="B61" s="94"/>
      <c r="C61" s="95" t="s">
        <v>102</v>
      </c>
      <c r="D61" s="117" t="s">
        <v>94</v>
      </c>
      <c r="E61" s="86"/>
      <c r="F61" s="117" t="s">
        <v>94</v>
      </c>
      <c r="G61" s="117" t="s">
        <v>94</v>
      </c>
      <c r="H61" s="117" t="s">
        <v>94</v>
      </c>
      <c r="I61" s="86"/>
      <c r="J61" s="85"/>
      <c r="K61" s="116"/>
    </row>
    <row r="62" spans="2:11" ht="16.5" thickTop="1" thickBot="1" x14ac:dyDescent="0.3">
      <c r="B62" s="94"/>
      <c r="C62" s="95" t="s">
        <v>103</v>
      </c>
      <c r="D62" s="117">
        <f>SUM(F62:H62)</f>
        <v>0</v>
      </c>
      <c r="E62" s="86"/>
      <c r="F62" s="117" t="s">
        <v>94</v>
      </c>
      <c r="G62" s="117" t="s">
        <v>113</v>
      </c>
      <c r="H62" s="117" t="s">
        <v>94</v>
      </c>
      <c r="I62" s="86"/>
      <c r="J62" s="85"/>
      <c r="K62" s="116"/>
    </row>
    <row r="63" spans="2:11" ht="16.5" thickTop="1" thickBot="1" x14ac:dyDescent="0.3">
      <c r="B63" s="94"/>
      <c r="C63" s="93" t="s">
        <v>104</v>
      </c>
      <c r="D63" s="89"/>
      <c r="E63" s="86"/>
      <c r="F63" s="86"/>
      <c r="G63" s="86"/>
      <c r="H63" s="86"/>
      <c r="I63" s="86"/>
      <c r="J63" s="85"/>
      <c r="K63" s="116"/>
    </row>
    <row r="64" spans="2:11" ht="16.5" thickTop="1" thickBot="1" x14ac:dyDescent="0.3">
      <c r="B64" s="94"/>
      <c r="C64" s="95" t="s">
        <v>105</v>
      </c>
      <c r="D64" s="117">
        <f>SUM(F64:H64)</f>
        <v>46907</v>
      </c>
      <c r="E64" s="86"/>
      <c r="F64" s="117">
        <v>46746</v>
      </c>
      <c r="G64" s="117">
        <v>120</v>
      </c>
      <c r="H64" s="117">
        <v>41</v>
      </c>
      <c r="I64" s="86"/>
      <c r="J64" s="85"/>
      <c r="K64" s="116"/>
    </row>
    <row r="65" spans="2:11" ht="16.5" thickTop="1" thickBot="1" x14ac:dyDescent="0.3">
      <c r="B65" s="83" t="s">
        <v>61</v>
      </c>
      <c r="C65" s="84" t="s">
        <v>62</v>
      </c>
      <c r="D65">
        <f>SUM(D66:D69)</f>
        <v>14064</v>
      </c>
      <c r="E65" s="86"/>
      <c r="F65" s="86"/>
      <c r="G65" s="86"/>
      <c r="H65" s="86"/>
      <c r="I65" s="86"/>
      <c r="J65" s="85"/>
      <c r="K65" s="116"/>
    </row>
    <row r="66" spans="2:11" ht="16.5" thickTop="1" thickBot="1" x14ac:dyDescent="0.3">
      <c r="B66" s="87"/>
      <c r="C66" s="88" t="s">
        <v>110</v>
      </c>
      <c r="D66" s="75">
        <f>SUM(F66:H66)</f>
        <v>9404</v>
      </c>
      <c r="E66" s="86"/>
      <c r="F66" s="86"/>
      <c r="G66" s="75">
        <v>9404</v>
      </c>
      <c r="H66" s="85"/>
      <c r="I66" s="85"/>
      <c r="J66" s="85"/>
      <c r="K66" s="116"/>
    </row>
    <row r="67" spans="2:11" ht="16.5" thickTop="1" thickBot="1" x14ac:dyDescent="0.3">
      <c r="B67" s="87"/>
      <c r="C67" s="88" t="s">
        <v>63</v>
      </c>
      <c r="D67" s="117">
        <f>SUM(F67:H67)</f>
        <v>0</v>
      </c>
      <c r="E67" s="86"/>
      <c r="F67" s="117" t="s">
        <v>94</v>
      </c>
      <c r="G67" s="117" t="s">
        <v>94</v>
      </c>
      <c r="H67" s="117" t="s">
        <v>94</v>
      </c>
      <c r="I67" s="86"/>
      <c r="J67" s="85"/>
      <c r="K67" s="116"/>
    </row>
    <row r="68" spans="2:11" ht="16.5" thickTop="1" thickBot="1" x14ac:dyDescent="0.3">
      <c r="B68" s="87"/>
      <c r="C68" s="84" t="s">
        <v>64</v>
      </c>
      <c r="D68" s="89"/>
      <c r="E68" s="86"/>
      <c r="F68" s="86"/>
      <c r="G68" s="86"/>
      <c r="H68" s="86"/>
      <c r="I68" s="86"/>
      <c r="J68" s="85"/>
      <c r="K68" s="119"/>
    </row>
    <row r="69" spans="2:11" ht="16.5" thickTop="1" thickBot="1" x14ac:dyDescent="0.3">
      <c r="B69" s="87"/>
      <c r="C69" s="88" t="s">
        <v>65</v>
      </c>
      <c r="D69" s="117">
        <f>SUM(G69:H69)</f>
        <v>4660</v>
      </c>
      <c r="E69" s="86"/>
      <c r="F69" s="86"/>
      <c r="G69" s="75">
        <v>3107</v>
      </c>
      <c r="H69" s="75">
        <v>1553</v>
      </c>
      <c r="I69" s="86"/>
      <c r="J69" s="85"/>
      <c r="K69" s="116"/>
    </row>
    <row r="70" spans="2:11" ht="16.5" thickTop="1" thickBot="1" x14ac:dyDescent="0.3">
      <c r="B70" s="92" t="s">
        <v>11</v>
      </c>
      <c r="C70" s="96" t="s">
        <v>66</v>
      </c>
      <c r="D70">
        <f>SUM(D71:D75)</f>
        <v>136897</v>
      </c>
      <c r="E70" s="86"/>
      <c r="F70" s="86"/>
      <c r="G70" s="86"/>
      <c r="H70" s="86"/>
      <c r="I70" s="86"/>
      <c r="J70" s="86"/>
      <c r="K70" s="116"/>
    </row>
    <row r="71" spans="2:11" ht="16.5" thickTop="1" thickBot="1" x14ac:dyDescent="0.3">
      <c r="B71" s="94"/>
      <c r="C71" s="97" t="s">
        <v>106</v>
      </c>
      <c r="D71" s="117">
        <f>G71</f>
        <v>107337</v>
      </c>
      <c r="E71" s="86"/>
      <c r="F71" s="86"/>
      <c r="G71" s="117">
        <v>107337</v>
      </c>
      <c r="H71" s="86"/>
      <c r="I71" s="86"/>
      <c r="J71" s="85"/>
      <c r="K71" s="116"/>
    </row>
    <row r="72" spans="2:11" ht="16.5" thickTop="1" thickBot="1" x14ac:dyDescent="0.3">
      <c r="B72" s="94"/>
      <c r="C72" s="97" t="s">
        <v>107</v>
      </c>
      <c r="D72" s="117">
        <f>SUM(G72:H72)</f>
        <v>21478</v>
      </c>
      <c r="E72" s="86"/>
      <c r="F72" s="86"/>
      <c r="G72" s="117">
        <v>17777</v>
      </c>
      <c r="H72" s="117">
        <v>3701</v>
      </c>
      <c r="I72" s="86"/>
      <c r="J72" s="85"/>
      <c r="K72" s="116"/>
    </row>
    <row r="73" spans="2:11" ht="16.5" thickTop="1" thickBot="1" x14ac:dyDescent="0.3">
      <c r="B73" s="94"/>
      <c r="C73" s="96" t="s">
        <v>67</v>
      </c>
      <c r="D73" s="89"/>
      <c r="E73" s="86"/>
      <c r="F73" s="86"/>
      <c r="G73" s="86"/>
      <c r="H73" s="86"/>
      <c r="I73" s="86"/>
      <c r="J73" s="86"/>
      <c r="K73" s="116"/>
    </row>
    <row r="74" spans="2:11" ht="16.5" thickTop="1" thickBot="1" x14ac:dyDescent="0.3">
      <c r="B74" s="94"/>
      <c r="C74" s="97" t="s">
        <v>108</v>
      </c>
      <c r="D74" s="117">
        <f>H74</f>
        <v>8082</v>
      </c>
      <c r="E74" s="86"/>
      <c r="F74" s="86"/>
      <c r="G74" s="86"/>
      <c r="H74" s="117">
        <v>8082</v>
      </c>
      <c r="I74" s="86"/>
      <c r="J74" s="85"/>
      <c r="K74" s="116"/>
    </row>
    <row r="75" spans="2:11" ht="16.5" thickTop="1" thickBot="1" x14ac:dyDescent="0.3">
      <c r="B75" s="120"/>
      <c r="C75" s="121" t="s">
        <v>109</v>
      </c>
      <c r="D75" s="117" t="s">
        <v>94</v>
      </c>
      <c r="E75" s="122"/>
      <c r="F75" s="117" t="s">
        <v>94</v>
      </c>
      <c r="G75" s="117" t="s">
        <v>94</v>
      </c>
      <c r="H75" s="117" t="s">
        <v>94</v>
      </c>
      <c r="I75" s="122"/>
      <c r="J75" s="122"/>
      <c r="K75" s="123"/>
    </row>
    <row r="76" spans="2:11" ht="15.75" thickBot="1" x14ac:dyDescent="0.3"/>
    <row r="77" spans="2:11" ht="15.75" thickBot="1" x14ac:dyDescent="0.3">
      <c r="B77" s="98" t="s">
        <v>68</v>
      </c>
      <c r="C77" s="99"/>
      <c r="D77" s="124">
        <f>SUM(D14, D20, D28, D36, D40, D51, D65, D70)</f>
        <v>1136079.5713984524</v>
      </c>
      <c r="E77" s="86"/>
      <c r="F77" s="126">
        <f>SUM(F14:F75)</f>
        <v>935100.57139845239</v>
      </c>
      <c r="G77" s="126">
        <f>SUM(G14:G75)</f>
        <v>170778</v>
      </c>
      <c r="H77" s="126">
        <f>SUM(H14:H75)</f>
        <v>15208</v>
      </c>
      <c r="I77" s="125"/>
      <c r="J77" s="125">
        <f>SUM(J14:J75)</f>
        <v>13755</v>
      </c>
      <c r="K77" s="127">
        <f>SUM(K14:K75)</f>
        <v>1238</v>
      </c>
    </row>
    <row r="78" spans="2:11" x14ac:dyDescent="0.25">
      <c r="J78" s="128"/>
      <c r="K78" s="128"/>
    </row>
  </sheetData>
  <mergeCells count="1">
    <mergeCell ref="B12:K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C4" workbookViewId="0">
      <selection activeCell="C5" sqref="C5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78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0" t="s">
        <v>72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2:11" x14ac:dyDescent="0.25">
      <c r="B13" s="79"/>
      <c r="C13" s="80"/>
      <c r="D13" s="81" t="s">
        <v>87</v>
      </c>
      <c r="E13" s="113"/>
      <c r="F13" s="82" t="s">
        <v>88</v>
      </c>
      <c r="G13" s="82" t="s">
        <v>89</v>
      </c>
      <c r="H13" s="82" t="s">
        <v>90</v>
      </c>
      <c r="I13" s="82" t="s">
        <v>91</v>
      </c>
      <c r="J13" s="82" t="s">
        <v>92</v>
      </c>
      <c r="K13" s="114" t="s">
        <v>93</v>
      </c>
    </row>
    <row r="14" spans="2:11" ht="15.75" thickBot="1" x14ac:dyDescent="0.3">
      <c r="B14" s="83" t="s">
        <v>39</v>
      </c>
      <c r="C14" s="84" t="s">
        <v>40</v>
      </c>
      <c r="D14">
        <f>SUM(D15:D19)</f>
        <v>180866</v>
      </c>
      <c r="E14" s="115"/>
      <c r="F14" s="85"/>
      <c r="G14" s="85"/>
      <c r="H14" s="85"/>
      <c r="I14" s="85"/>
      <c r="J14" s="86"/>
      <c r="K14" s="116"/>
    </row>
    <row r="15" spans="2:11" ht="16.5" thickTop="1" thickBot="1" x14ac:dyDescent="0.3">
      <c r="B15" s="87"/>
      <c r="C15" s="88" t="s">
        <v>41</v>
      </c>
      <c r="D15" s="117">
        <f>SUM(F15:H15)</f>
        <v>50404</v>
      </c>
      <c r="E15" s="86"/>
      <c r="F15" s="90">
        <v>50159</v>
      </c>
      <c r="G15" s="90">
        <v>34</v>
      </c>
      <c r="H15" s="90">
        <v>211</v>
      </c>
      <c r="I15" s="86"/>
      <c r="J15" s="86"/>
      <c r="K15" s="116"/>
    </row>
    <row r="16" spans="2:11" ht="16.5" thickTop="1" thickBot="1" x14ac:dyDescent="0.3">
      <c r="B16" s="87"/>
      <c r="C16" s="88" t="s">
        <v>42</v>
      </c>
      <c r="D16" s="117">
        <f>SUM(F16:H16)</f>
        <v>86966</v>
      </c>
      <c r="E16" s="86"/>
      <c r="F16" s="90">
        <v>86881</v>
      </c>
      <c r="G16" s="90">
        <v>34</v>
      </c>
      <c r="H16" s="90">
        <v>51</v>
      </c>
      <c r="I16" s="86"/>
      <c r="J16" s="86"/>
      <c r="K16" s="116"/>
    </row>
    <row r="17" spans="2:14" ht="16.5" thickTop="1" thickBot="1" x14ac:dyDescent="0.3">
      <c r="B17" s="87"/>
      <c r="C17" s="88" t="s">
        <v>43</v>
      </c>
      <c r="D17" s="117">
        <f>SUM(F17:H17)</f>
        <v>24172</v>
      </c>
      <c r="E17" s="86"/>
      <c r="F17" s="90">
        <v>24077</v>
      </c>
      <c r="G17" s="90">
        <v>24</v>
      </c>
      <c r="H17" s="90">
        <v>71</v>
      </c>
      <c r="I17" s="86"/>
      <c r="J17" s="86"/>
      <c r="K17" s="116"/>
    </row>
    <row r="18" spans="2:14" ht="16.5" thickTop="1" thickBot="1" x14ac:dyDescent="0.3">
      <c r="B18" s="87"/>
      <c r="C18" s="88" t="s">
        <v>69</v>
      </c>
      <c r="D18" s="117">
        <f>SUM(F18:H18)</f>
        <v>17794</v>
      </c>
      <c r="E18" s="86"/>
      <c r="F18" s="90">
        <v>17734</v>
      </c>
      <c r="G18" s="90">
        <v>15</v>
      </c>
      <c r="H18" s="90">
        <v>45</v>
      </c>
      <c r="I18" s="86"/>
      <c r="J18" s="86"/>
      <c r="K18" s="116"/>
    </row>
    <row r="19" spans="2:14" ht="16.5" thickTop="1" thickBot="1" x14ac:dyDescent="0.3">
      <c r="B19" s="87"/>
      <c r="C19" s="88" t="s">
        <v>44</v>
      </c>
      <c r="D19" s="117">
        <f>SUM(F19:H19)</f>
        <v>1530</v>
      </c>
      <c r="E19" s="86"/>
      <c r="F19" s="90"/>
      <c r="G19" s="90">
        <v>521</v>
      </c>
      <c r="H19" s="90">
        <v>1009</v>
      </c>
      <c r="I19" s="86"/>
      <c r="J19" s="86"/>
      <c r="K19" s="116"/>
    </row>
    <row r="20" spans="2:14" ht="16.5" thickTop="1" thickBot="1" x14ac:dyDescent="0.3">
      <c r="B20" s="87"/>
      <c r="C20" s="84" t="s">
        <v>46</v>
      </c>
      <c r="D20">
        <f>SUM(D21:D27)</f>
        <v>91923</v>
      </c>
      <c r="E20" s="86"/>
      <c r="F20" s="85"/>
      <c r="G20" s="85"/>
      <c r="H20" s="85"/>
      <c r="I20" s="86"/>
      <c r="J20" s="86"/>
      <c r="K20" s="116"/>
    </row>
    <row r="21" spans="2:14" ht="16.5" thickTop="1" thickBot="1" x14ac:dyDescent="0.3">
      <c r="B21" s="87"/>
      <c r="C21" s="88" t="s">
        <v>41</v>
      </c>
      <c r="D21" s="117">
        <f>SUM(F21:H21)</f>
        <v>31100</v>
      </c>
      <c r="E21" s="86"/>
      <c r="F21" s="75">
        <v>30949</v>
      </c>
      <c r="G21" s="118">
        <v>21</v>
      </c>
      <c r="H21" s="118">
        <v>130</v>
      </c>
      <c r="I21" s="86"/>
      <c r="J21" s="86"/>
      <c r="K21" s="116"/>
    </row>
    <row r="22" spans="2:14" ht="16.5" thickTop="1" thickBot="1" x14ac:dyDescent="0.3">
      <c r="B22" s="87"/>
      <c r="C22" s="88" t="s">
        <v>42</v>
      </c>
      <c r="D22" s="117">
        <f t="shared" ref="D22:D30" si="0">SUM(F22:H22)</f>
        <v>43812</v>
      </c>
      <c r="E22" s="86"/>
      <c r="F22" s="75">
        <v>43769</v>
      </c>
      <c r="G22" s="118">
        <v>17</v>
      </c>
      <c r="H22" s="118">
        <v>26</v>
      </c>
      <c r="I22" s="86"/>
      <c r="J22" s="86"/>
      <c r="K22" s="116"/>
    </row>
    <row r="23" spans="2:14" ht="16.5" thickTop="1" thickBot="1" x14ac:dyDescent="0.3">
      <c r="B23" s="87"/>
      <c r="C23" s="88" t="s">
        <v>43</v>
      </c>
      <c r="D23" s="117">
        <f>SUM(F23:H23)</f>
        <v>5902</v>
      </c>
      <c r="E23" s="86"/>
      <c r="F23" s="117">
        <v>5879</v>
      </c>
      <c r="G23" s="117">
        <v>6</v>
      </c>
      <c r="H23" s="117">
        <v>17</v>
      </c>
      <c r="I23" s="86"/>
      <c r="J23" s="86"/>
      <c r="K23" s="116"/>
    </row>
    <row r="24" spans="2:14" ht="16.5" thickTop="1" thickBot="1" x14ac:dyDescent="0.3">
      <c r="B24" s="87"/>
      <c r="C24" s="88" t="s">
        <v>69</v>
      </c>
      <c r="D24" s="117">
        <f>SUM(F24:H24)</f>
        <v>10673</v>
      </c>
      <c r="E24" s="86"/>
      <c r="F24" s="117">
        <v>10637</v>
      </c>
      <c r="G24" s="117">
        <v>9</v>
      </c>
      <c r="H24" s="117">
        <v>27</v>
      </c>
      <c r="I24" s="86"/>
      <c r="J24" s="86"/>
      <c r="K24" s="116"/>
      <c r="N24" s="78"/>
    </row>
    <row r="25" spans="2:14" ht="16.5" thickTop="1" thickBot="1" x14ac:dyDescent="0.3">
      <c r="B25" s="87"/>
      <c r="C25" s="88" t="s">
        <v>70</v>
      </c>
      <c r="D25" s="117" t="s">
        <v>94</v>
      </c>
      <c r="E25" s="86"/>
      <c r="F25" s="117" t="s">
        <v>94</v>
      </c>
      <c r="G25" s="117" t="s">
        <v>94</v>
      </c>
      <c r="H25" s="117" t="s">
        <v>94</v>
      </c>
      <c r="I25" s="86"/>
      <c r="J25" s="86"/>
      <c r="K25" s="116"/>
      <c r="N25" s="78"/>
    </row>
    <row r="26" spans="2:14" ht="16.5" thickTop="1" thickBot="1" x14ac:dyDescent="0.3">
      <c r="B26" s="87"/>
      <c r="C26" s="88" t="s">
        <v>45</v>
      </c>
      <c r="D26" s="117">
        <f>SUM(F26:H26)</f>
        <v>112</v>
      </c>
      <c r="E26" s="86"/>
      <c r="F26" s="117">
        <v>111</v>
      </c>
      <c r="G26" s="117">
        <v>0</v>
      </c>
      <c r="H26" s="117">
        <v>1</v>
      </c>
      <c r="I26" s="86"/>
      <c r="J26" s="86"/>
      <c r="K26" s="116"/>
      <c r="N26" s="78"/>
    </row>
    <row r="27" spans="2:14" ht="16.5" thickTop="1" thickBot="1" x14ac:dyDescent="0.3">
      <c r="B27" s="87"/>
      <c r="C27" s="88" t="s">
        <v>44</v>
      </c>
      <c r="D27" s="117">
        <f>SUM(F27:H27)</f>
        <v>324</v>
      </c>
      <c r="E27" s="86"/>
      <c r="F27" s="117" t="s">
        <v>94</v>
      </c>
      <c r="G27" s="117">
        <v>110</v>
      </c>
      <c r="H27" s="117">
        <v>214</v>
      </c>
      <c r="I27" s="86"/>
      <c r="J27" s="86"/>
      <c r="K27" s="116"/>
      <c r="N27" s="78"/>
    </row>
    <row r="28" spans="2:14" ht="16.5" thickTop="1" thickBot="1" x14ac:dyDescent="0.3">
      <c r="B28" s="87"/>
      <c r="C28" s="84" t="s">
        <v>47</v>
      </c>
      <c r="D28">
        <f>SUM(D29:D35)</f>
        <v>42366</v>
      </c>
      <c r="E28" s="86"/>
      <c r="F28" s="85"/>
      <c r="G28" s="85"/>
      <c r="H28" s="85"/>
      <c r="I28" s="85"/>
      <c r="J28" s="86"/>
      <c r="K28" s="116"/>
      <c r="N28" s="78"/>
    </row>
    <row r="29" spans="2:14" ht="16.5" thickTop="1" thickBot="1" x14ac:dyDescent="0.3">
      <c r="B29" s="87"/>
      <c r="C29" s="88" t="s">
        <v>41</v>
      </c>
      <c r="D29" s="117">
        <f>SUM(F29:H29)</f>
        <v>33180</v>
      </c>
      <c r="E29" s="86"/>
      <c r="F29" s="75">
        <v>33019</v>
      </c>
      <c r="G29" s="118">
        <v>22</v>
      </c>
      <c r="H29" s="118">
        <v>139</v>
      </c>
      <c r="I29" s="86"/>
      <c r="J29" s="86"/>
      <c r="K29" s="116"/>
      <c r="N29" s="78"/>
    </row>
    <row r="30" spans="2:14" ht="16.5" thickTop="1" thickBot="1" x14ac:dyDescent="0.3">
      <c r="B30" s="87"/>
      <c r="C30" s="88" t="s">
        <v>42</v>
      </c>
      <c r="D30" s="117">
        <f t="shared" si="0"/>
        <v>9146</v>
      </c>
      <c r="E30" s="86"/>
      <c r="F30" s="75">
        <v>9137</v>
      </c>
      <c r="G30" s="118">
        <v>4</v>
      </c>
      <c r="H30" s="118">
        <v>5</v>
      </c>
      <c r="I30" s="86"/>
      <c r="J30" s="86"/>
      <c r="K30" s="116"/>
    </row>
    <row r="31" spans="2:14" ht="16.5" thickTop="1" thickBot="1" x14ac:dyDescent="0.3">
      <c r="B31" s="87"/>
      <c r="C31" s="88" t="s">
        <v>43</v>
      </c>
      <c r="D31" s="117">
        <f>SUM(F31:H31)</f>
        <v>40</v>
      </c>
      <c r="E31" s="86"/>
      <c r="F31" s="117">
        <v>40</v>
      </c>
      <c r="G31" s="117">
        <v>0</v>
      </c>
      <c r="H31" s="117">
        <v>0</v>
      </c>
      <c r="I31" s="86"/>
      <c r="J31" s="86"/>
      <c r="K31" s="116"/>
    </row>
    <row r="32" spans="2:14" ht="16.5" thickTop="1" thickBot="1" x14ac:dyDescent="0.3">
      <c r="B32" s="87"/>
      <c r="C32" s="88" t="s">
        <v>69</v>
      </c>
      <c r="D32" s="117">
        <f>SUM(F32:H32)</f>
        <v>0</v>
      </c>
      <c r="E32" s="86"/>
      <c r="F32" s="117">
        <v>0</v>
      </c>
      <c r="G32" s="117">
        <v>0</v>
      </c>
      <c r="H32" s="117">
        <v>0</v>
      </c>
      <c r="I32" s="86"/>
      <c r="J32" s="86"/>
      <c r="K32" s="116"/>
    </row>
    <row r="33" spans="2:11" ht="16.5" thickTop="1" thickBot="1" x14ac:dyDescent="0.3">
      <c r="B33" s="87"/>
      <c r="C33" s="88" t="s">
        <v>70</v>
      </c>
      <c r="D33" s="117">
        <f>SUM(F33:H33)</f>
        <v>0</v>
      </c>
      <c r="E33" s="86"/>
      <c r="F33" s="117">
        <v>0</v>
      </c>
      <c r="G33" s="117">
        <v>0</v>
      </c>
      <c r="H33" s="117">
        <v>0</v>
      </c>
      <c r="I33" s="86"/>
      <c r="J33" s="86"/>
      <c r="K33" s="116"/>
    </row>
    <row r="34" spans="2:11" ht="16.5" thickTop="1" thickBot="1" x14ac:dyDescent="0.3">
      <c r="B34" s="87"/>
      <c r="C34" s="88" t="s">
        <v>45</v>
      </c>
      <c r="D34" s="117">
        <f>SUM(F34:H34)</f>
        <v>0</v>
      </c>
      <c r="E34" s="86"/>
      <c r="F34" s="117">
        <v>0</v>
      </c>
      <c r="G34" s="117">
        <v>0</v>
      </c>
      <c r="H34" s="117">
        <v>0</v>
      </c>
      <c r="I34" s="86"/>
      <c r="J34" s="86"/>
      <c r="K34" s="116"/>
    </row>
    <row r="35" spans="2:11" ht="16.5" thickTop="1" thickBot="1" x14ac:dyDescent="0.3">
      <c r="B35" s="87"/>
      <c r="C35" s="88" t="s">
        <v>44</v>
      </c>
      <c r="D35" s="117">
        <f>SUM(F35:H35)</f>
        <v>0</v>
      </c>
      <c r="E35" s="86"/>
      <c r="F35" s="117" t="s">
        <v>94</v>
      </c>
      <c r="G35" s="117" t="s">
        <v>94</v>
      </c>
      <c r="H35" s="117" t="s">
        <v>94</v>
      </c>
      <c r="I35" s="86"/>
      <c r="J35" s="86"/>
      <c r="K35" s="116"/>
    </row>
    <row r="36" spans="2:11" ht="16.5" thickTop="1" thickBot="1" x14ac:dyDescent="0.3">
      <c r="B36" s="87"/>
      <c r="C36" s="84" t="s">
        <v>49</v>
      </c>
      <c r="D36">
        <f>SUM(D37:D39)</f>
        <v>27909</v>
      </c>
      <c r="E36" s="86"/>
      <c r="F36" s="86"/>
      <c r="G36" s="86"/>
      <c r="H36" s="86"/>
      <c r="I36" s="86"/>
      <c r="J36" s="86"/>
      <c r="K36" s="116"/>
    </row>
    <row r="37" spans="2:11" ht="16.5" thickTop="1" thickBot="1" x14ac:dyDescent="0.3">
      <c r="B37" s="87"/>
      <c r="C37" s="88" t="s">
        <v>50</v>
      </c>
      <c r="D37" s="117">
        <f>SUM(F37:H37)</f>
        <v>6674</v>
      </c>
      <c r="E37" s="86"/>
      <c r="F37" s="75">
        <v>6642</v>
      </c>
      <c r="G37" s="75">
        <v>4</v>
      </c>
      <c r="H37" s="75">
        <v>28</v>
      </c>
      <c r="I37" s="86"/>
      <c r="J37" s="86"/>
      <c r="K37" s="116"/>
    </row>
    <row r="38" spans="2:11" ht="16.5" thickTop="1" thickBot="1" x14ac:dyDescent="0.3">
      <c r="B38" s="87"/>
      <c r="C38" s="88" t="s">
        <v>51</v>
      </c>
      <c r="D38" s="117">
        <f>G38</f>
        <v>19700</v>
      </c>
      <c r="E38" s="86"/>
      <c r="F38" s="86"/>
      <c r="G38" s="75">
        <v>19700</v>
      </c>
      <c r="H38" s="86"/>
      <c r="I38" s="86"/>
      <c r="J38" s="86"/>
      <c r="K38" s="116"/>
    </row>
    <row r="39" spans="2:11" ht="16.5" thickTop="1" thickBot="1" x14ac:dyDescent="0.3">
      <c r="B39" s="87"/>
      <c r="C39" s="88" t="s">
        <v>52</v>
      </c>
      <c r="D39" s="75">
        <f>K39</f>
        <v>1535</v>
      </c>
      <c r="E39" s="86"/>
      <c r="F39" s="86"/>
      <c r="G39" s="86"/>
      <c r="H39" s="86"/>
      <c r="I39" s="86"/>
      <c r="J39" s="86"/>
      <c r="K39" s="75">
        <v>1535</v>
      </c>
    </row>
    <row r="40" spans="2:11" ht="16.5" thickTop="1" thickBot="1" x14ac:dyDescent="0.3">
      <c r="B40" s="87"/>
      <c r="C40" s="84" t="s">
        <v>10</v>
      </c>
      <c r="D40">
        <f>SUM(D41:D50)</f>
        <v>14972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75" t="s">
        <v>94</v>
      </c>
      <c r="E41" s="86"/>
      <c r="F41" s="75" t="s">
        <v>94</v>
      </c>
      <c r="G41" s="75" t="s">
        <v>94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111</v>
      </c>
      <c r="D42" s="75" t="s">
        <v>94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95</v>
      </c>
      <c r="D43" s="75" t="s">
        <v>94</v>
      </c>
      <c r="E43" s="86"/>
      <c r="F43" s="75" t="s">
        <v>94</v>
      </c>
      <c r="G43" s="75" t="s">
        <v>94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96</v>
      </c>
      <c r="D44" s="75" t="s">
        <v>94</v>
      </c>
      <c r="E44" s="86"/>
      <c r="F44" s="75" t="s">
        <v>94</v>
      </c>
      <c r="G44" s="86"/>
      <c r="H44" s="86"/>
      <c r="I44" s="75" t="s">
        <v>94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94</v>
      </c>
      <c r="E45" s="86"/>
      <c r="F45" s="75" t="s">
        <v>94</v>
      </c>
      <c r="G45" s="75" t="s">
        <v>94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97</v>
      </c>
      <c r="D46" s="75" t="s">
        <v>94</v>
      </c>
      <c r="E46" s="86"/>
      <c r="F46" s="75" t="s">
        <v>94</v>
      </c>
      <c r="G46" s="75" t="s">
        <v>94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98</v>
      </c>
      <c r="D47" s="75" t="s">
        <v>94</v>
      </c>
      <c r="E47" s="86"/>
      <c r="F47" s="75" t="s">
        <v>94</v>
      </c>
      <c r="G47" s="75" t="s">
        <v>94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99</v>
      </c>
      <c r="D48" s="75" t="s">
        <v>94</v>
      </c>
      <c r="E48" s="86"/>
      <c r="F48" s="86"/>
      <c r="G48" s="86"/>
      <c r="H48" s="86"/>
      <c r="I48" s="75" t="s">
        <v>94</v>
      </c>
      <c r="J48" s="75" t="s">
        <v>94</v>
      </c>
      <c r="K48" s="75" t="s">
        <v>94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75">
        <f>J50</f>
        <v>14972</v>
      </c>
      <c r="E50" s="86"/>
      <c r="F50" s="86"/>
      <c r="G50" s="86"/>
      <c r="H50" s="86"/>
      <c r="I50" s="86"/>
      <c r="J50" s="75">
        <v>14972</v>
      </c>
      <c r="K50" s="116"/>
    </row>
    <row r="51" spans="2:11" ht="16.5" thickTop="1" thickBot="1" x14ac:dyDescent="0.3">
      <c r="B51" s="92" t="s">
        <v>56</v>
      </c>
      <c r="C51" s="93" t="s">
        <v>57</v>
      </c>
      <c r="D51">
        <f>SUM(D52:D64)</f>
        <v>414215</v>
      </c>
      <c r="E51" s="86"/>
      <c r="F51" s="86"/>
      <c r="G51" s="86"/>
      <c r="H51" s="86"/>
      <c r="I51" s="86"/>
      <c r="J51" s="86"/>
      <c r="K51" s="116"/>
    </row>
    <row r="52" spans="2:11" ht="16.5" thickTop="1" thickBot="1" x14ac:dyDescent="0.3">
      <c r="B52" s="94"/>
      <c r="C52" s="95" t="s">
        <v>48</v>
      </c>
      <c r="D52" s="117">
        <f>SUM(F52:H52)</f>
        <v>289011</v>
      </c>
      <c r="E52" s="86"/>
      <c r="F52" s="75">
        <v>287990</v>
      </c>
      <c r="G52" s="75">
        <v>763</v>
      </c>
      <c r="H52" s="75">
        <v>258</v>
      </c>
      <c r="I52" s="86"/>
      <c r="J52" s="86"/>
      <c r="K52" s="116"/>
    </row>
    <row r="53" spans="2:11" ht="16.5" thickTop="1" thickBot="1" x14ac:dyDescent="0.3">
      <c r="B53" s="94"/>
      <c r="C53" s="95" t="s">
        <v>58</v>
      </c>
      <c r="D53" s="117">
        <f>SUM(F53:H53)</f>
        <v>77407</v>
      </c>
      <c r="E53" s="86"/>
      <c r="F53" s="75">
        <v>77147</v>
      </c>
      <c r="G53" s="75">
        <v>194</v>
      </c>
      <c r="H53" s="75">
        <v>66</v>
      </c>
      <c r="I53" s="86"/>
      <c r="J53" s="86"/>
      <c r="K53" s="116"/>
    </row>
    <row r="54" spans="2:11" ht="16.5" thickTop="1" thickBot="1" x14ac:dyDescent="0.3">
      <c r="B54" s="94"/>
      <c r="C54" s="95" t="s">
        <v>59</v>
      </c>
      <c r="D54" s="75" t="s">
        <v>94</v>
      </c>
      <c r="E54" s="86"/>
      <c r="F54" s="86"/>
      <c r="G54" s="75" t="s">
        <v>94</v>
      </c>
      <c r="H54" s="75" t="s">
        <v>94</v>
      </c>
      <c r="I54" s="86"/>
      <c r="J54" s="86"/>
      <c r="K54" s="116"/>
    </row>
    <row r="55" spans="2:11" ht="16.5" thickTop="1" thickBot="1" x14ac:dyDescent="0.3">
      <c r="B55" s="94"/>
      <c r="C55" s="95" t="s">
        <v>60</v>
      </c>
      <c r="D55" s="75" t="s">
        <v>94</v>
      </c>
      <c r="E55" s="86"/>
      <c r="F55" s="86"/>
      <c r="G55" s="75" t="s">
        <v>94</v>
      </c>
      <c r="H55" s="75" t="s">
        <v>94</v>
      </c>
      <c r="I55" s="86"/>
      <c r="J55" s="86"/>
      <c r="K55" s="116"/>
    </row>
    <row r="56" spans="2:11" ht="16.5" thickTop="1" thickBot="1" x14ac:dyDescent="0.3">
      <c r="B56" s="94"/>
      <c r="C56" s="93" t="s">
        <v>100</v>
      </c>
      <c r="D56" s="89"/>
      <c r="E56" s="86"/>
      <c r="F56" s="86"/>
      <c r="G56" s="86"/>
      <c r="H56" s="86"/>
      <c r="I56" s="86"/>
      <c r="J56" s="86"/>
      <c r="K56" s="116"/>
    </row>
    <row r="57" spans="2:11" ht="16.5" thickTop="1" thickBot="1" x14ac:dyDescent="0.3">
      <c r="B57" s="94"/>
      <c r="C57" s="95" t="s">
        <v>58</v>
      </c>
      <c r="D57" s="117">
        <f>SUM(F57:H57)</f>
        <v>2698</v>
      </c>
      <c r="E57" s="86"/>
      <c r="F57" s="117">
        <v>2689</v>
      </c>
      <c r="G57" s="117">
        <v>7</v>
      </c>
      <c r="H57" s="117">
        <v>2</v>
      </c>
      <c r="I57" s="86"/>
      <c r="J57" s="86"/>
      <c r="K57" s="116"/>
    </row>
    <row r="58" spans="2:11" ht="16.5" thickTop="1" thickBot="1" x14ac:dyDescent="0.3">
      <c r="B58" s="94"/>
      <c r="C58" s="95" t="s">
        <v>45</v>
      </c>
      <c r="D58" s="75">
        <f>SUM(F58:H58)</f>
        <v>0</v>
      </c>
      <c r="E58" s="86"/>
      <c r="F58" s="117">
        <v>0</v>
      </c>
      <c r="G58" s="117">
        <v>0</v>
      </c>
      <c r="H58" s="117">
        <v>0</v>
      </c>
      <c r="I58" s="86"/>
      <c r="J58" s="86"/>
      <c r="K58" s="116"/>
    </row>
    <row r="59" spans="2:11" ht="16.5" thickTop="1" thickBot="1" x14ac:dyDescent="0.3">
      <c r="B59" s="94"/>
      <c r="C59" s="93" t="s">
        <v>101</v>
      </c>
      <c r="D59" s="89"/>
      <c r="E59" s="86"/>
      <c r="F59" s="85"/>
      <c r="G59" s="85"/>
      <c r="H59" s="85"/>
      <c r="I59" s="85"/>
      <c r="J59" s="86"/>
      <c r="K59" s="116"/>
    </row>
    <row r="60" spans="2:11" ht="16.5" thickTop="1" thickBot="1" x14ac:dyDescent="0.3">
      <c r="B60" s="94"/>
      <c r="C60" s="95" t="s">
        <v>74</v>
      </c>
      <c r="D60" s="117" t="s">
        <v>94</v>
      </c>
      <c r="E60" s="86"/>
      <c r="F60" s="117" t="s">
        <v>94</v>
      </c>
      <c r="G60" s="117" t="s">
        <v>94</v>
      </c>
      <c r="H60" s="117" t="s">
        <v>94</v>
      </c>
      <c r="I60" s="86"/>
      <c r="J60" s="85"/>
      <c r="K60" s="116"/>
    </row>
    <row r="61" spans="2:11" ht="16.5" thickTop="1" thickBot="1" x14ac:dyDescent="0.3">
      <c r="B61" s="94"/>
      <c r="C61" s="95" t="s">
        <v>102</v>
      </c>
      <c r="D61" s="117" t="s">
        <v>94</v>
      </c>
      <c r="E61" s="86"/>
      <c r="F61" s="117" t="s">
        <v>94</v>
      </c>
      <c r="G61" s="117" t="s">
        <v>94</v>
      </c>
      <c r="H61" s="117" t="s">
        <v>94</v>
      </c>
      <c r="I61" s="86"/>
      <c r="J61" s="85"/>
      <c r="K61" s="116"/>
    </row>
    <row r="62" spans="2:11" ht="16.5" thickTop="1" thickBot="1" x14ac:dyDescent="0.3">
      <c r="B62" s="94"/>
      <c r="C62" s="95" t="s">
        <v>103</v>
      </c>
      <c r="D62" s="117">
        <f>SUM(F62:H62)</f>
        <v>0</v>
      </c>
      <c r="E62" s="86"/>
      <c r="F62" s="117" t="s">
        <v>94</v>
      </c>
      <c r="G62" s="117" t="s">
        <v>113</v>
      </c>
      <c r="H62" s="117" t="s">
        <v>94</v>
      </c>
      <c r="I62" s="86"/>
      <c r="J62" s="85"/>
      <c r="K62" s="116"/>
    </row>
    <row r="63" spans="2:11" ht="16.5" thickTop="1" thickBot="1" x14ac:dyDescent="0.3">
      <c r="B63" s="94"/>
      <c r="C63" s="93" t="s">
        <v>104</v>
      </c>
      <c r="D63" s="89"/>
      <c r="E63" s="86"/>
      <c r="F63" s="86"/>
      <c r="G63" s="86"/>
      <c r="H63" s="86"/>
      <c r="I63" s="86"/>
      <c r="J63" s="85"/>
      <c r="K63" s="116"/>
    </row>
    <row r="64" spans="2:11" ht="16.5" thickTop="1" thickBot="1" x14ac:dyDescent="0.3">
      <c r="B64" s="94"/>
      <c r="C64" s="95" t="s">
        <v>105</v>
      </c>
      <c r="D64" s="117">
        <f>SUM(F64:H64)</f>
        <v>45099</v>
      </c>
      <c r="E64" s="86"/>
      <c r="F64" s="117">
        <v>44944</v>
      </c>
      <c r="G64" s="117">
        <v>116</v>
      </c>
      <c r="H64" s="117">
        <v>39</v>
      </c>
      <c r="I64" s="86"/>
      <c r="J64" s="85"/>
      <c r="K64" s="116"/>
    </row>
    <row r="65" spans="2:11" ht="16.5" thickTop="1" thickBot="1" x14ac:dyDescent="0.3">
      <c r="B65" s="83" t="s">
        <v>61</v>
      </c>
      <c r="C65" s="84" t="s">
        <v>62</v>
      </c>
      <c r="D65">
        <f>SUM(D66:D69)</f>
        <v>15104</v>
      </c>
      <c r="E65" s="86"/>
      <c r="F65" s="86"/>
      <c r="G65" s="86"/>
      <c r="H65" s="86"/>
      <c r="I65" s="86"/>
      <c r="J65" s="85"/>
      <c r="K65" s="116"/>
    </row>
    <row r="66" spans="2:11" ht="16.5" thickTop="1" thickBot="1" x14ac:dyDescent="0.3">
      <c r="B66" s="87"/>
      <c r="C66" s="88" t="s">
        <v>110</v>
      </c>
      <c r="D66" s="75">
        <f>SUM(F66:H66)</f>
        <v>11704</v>
      </c>
      <c r="E66" s="86"/>
      <c r="F66" s="86"/>
      <c r="G66" s="75">
        <v>11704</v>
      </c>
      <c r="H66" s="85"/>
      <c r="I66" s="85"/>
      <c r="J66" s="85"/>
      <c r="K66" s="116"/>
    </row>
    <row r="67" spans="2:11" ht="16.5" thickTop="1" thickBot="1" x14ac:dyDescent="0.3">
      <c r="B67" s="87"/>
      <c r="C67" s="88" t="s">
        <v>63</v>
      </c>
      <c r="D67" s="117">
        <f>SUM(F67:H67)</f>
        <v>0</v>
      </c>
      <c r="E67" s="86"/>
      <c r="F67" s="117" t="s">
        <v>94</v>
      </c>
      <c r="G67" s="117" t="s">
        <v>94</v>
      </c>
      <c r="H67" s="117" t="s">
        <v>94</v>
      </c>
      <c r="I67" s="86"/>
      <c r="J67" s="85"/>
      <c r="K67" s="116"/>
    </row>
    <row r="68" spans="2:11" ht="16.5" thickTop="1" thickBot="1" x14ac:dyDescent="0.3">
      <c r="B68" s="87"/>
      <c r="C68" s="84" t="s">
        <v>64</v>
      </c>
      <c r="D68" s="89"/>
      <c r="E68" s="86"/>
      <c r="F68" s="86"/>
      <c r="G68" s="86"/>
      <c r="H68" s="86"/>
      <c r="I68" s="86"/>
      <c r="J68" s="85"/>
      <c r="K68" s="119"/>
    </row>
    <row r="69" spans="2:11" ht="16.5" thickTop="1" thickBot="1" x14ac:dyDescent="0.3">
      <c r="B69" s="87"/>
      <c r="C69" s="88" t="s">
        <v>65</v>
      </c>
      <c r="D69" s="117">
        <f>SUM(G69:H69)</f>
        <v>3400</v>
      </c>
      <c r="E69" s="86"/>
      <c r="F69" s="86"/>
      <c r="G69" s="75">
        <v>2267</v>
      </c>
      <c r="H69" s="75">
        <v>1133</v>
      </c>
      <c r="I69" s="86"/>
      <c r="J69" s="85"/>
      <c r="K69" s="116"/>
    </row>
    <row r="70" spans="2:11" ht="16.5" thickTop="1" thickBot="1" x14ac:dyDescent="0.3">
      <c r="B70" s="92" t="s">
        <v>11</v>
      </c>
      <c r="C70" s="96" t="s">
        <v>66</v>
      </c>
      <c r="D70">
        <f>SUM(D71:D75)</f>
        <v>135429</v>
      </c>
      <c r="E70" s="86"/>
      <c r="F70" s="86"/>
      <c r="G70" s="86"/>
      <c r="H70" s="86"/>
      <c r="I70" s="86"/>
      <c r="J70" s="86"/>
      <c r="K70" s="116"/>
    </row>
    <row r="71" spans="2:11" ht="16.5" thickTop="1" thickBot="1" x14ac:dyDescent="0.3">
      <c r="B71" s="94"/>
      <c r="C71" s="97" t="s">
        <v>106</v>
      </c>
      <c r="D71" s="117">
        <f>G71</f>
        <v>105152</v>
      </c>
      <c r="E71" s="86"/>
      <c r="F71" s="86"/>
      <c r="G71" s="117">
        <v>105152</v>
      </c>
      <c r="H71" s="86"/>
      <c r="I71" s="86"/>
      <c r="J71" s="85"/>
      <c r="K71" s="116"/>
    </row>
    <row r="72" spans="2:11" ht="16.5" thickTop="1" thickBot="1" x14ac:dyDescent="0.3">
      <c r="B72" s="94"/>
      <c r="C72" s="97" t="s">
        <v>107</v>
      </c>
      <c r="D72" s="117">
        <f>SUM(G72:H72)</f>
        <v>21311</v>
      </c>
      <c r="E72" s="86"/>
      <c r="F72" s="86"/>
      <c r="G72" s="117">
        <v>17637</v>
      </c>
      <c r="H72" s="117">
        <v>3674</v>
      </c>
      <c r="I72" s="86"/>
      <c r="J72" s="85"/>
      <c r="K72" s="116"/>
    </row>
    <row r="73" spans="2:11" ht="16.5" thickTop="1" thickBot="1" x14ac:dyDescent="0.3">
      <c r="B73" s="94"/>
      <c r="C73" s="96" t="s">
        <v>67</v>
      </c>
      <c r="D73" s="89"/>
      <c r="E73" s="86"/>
      <c r="F73" s="86"/>
      <c r="G73" s="86"/>
      <c r="H73" s="86"/>
      <c r="I73" s="86"/>
      <c r="J73" s="86"/>
      <c r="K73" s="116"/>
    </row>
    <row r="74" spans="2:11" ht="16.5" thickTop="1" thickBot="1" x14ac:dyDescent="0.3">
      <c r="B74" s="94"/>
      <c r="C74" s="97" t="s">
        <v>108</v>
      </c>
      <c r="D74" s="117">
        <f>H74</f>
        <v>8966</v>
      </c>
      <c r="E74" s="86"/>
      <c r="F74" s="86"/>
      <c r="G74" s="86"/>
      <c r="H74" s="117">
        <v>8966</v>
      </c>
      <c r="I74" s="86"/>
      <c r="J74" s="85"/>
      <c r="K74" s="116"/>
    </row>
    <row r="75" spans="2:11" ht="16.5" thickTop="1" thickBot="1" x14ac:dyDescent="0.3">
      <c r="B75" s="120"/>
      <c r="C75" s="121" t="s">
        <v>109</v>
      </c>
      <c r="D75" s="117" t="s">
        <v>94</v>
      </c>
      <c r="E75" s="122"/>
      <c r="F75" s="117" t="s">
        <v>94</v>
      </c>
      <c r="G75" s="117" t="s">
        <v>94</v>
      </c>
      <c r="H75" s="117" t="s">
        <v>94</v>
      </c>
      <c r="I75" s="122"/>
      <c r="J75" s="122"/>
      <c r="K75" s="123"/>
    </row>
    <row r="76" spans="2:11" ht="15.75" thickBot="1" x14ac:dyDescent="0.3"/>
    <row r="77" spans="2:11" ht="15.75" thickBot="1" x14ac:dyDescent="0.3">
      <c r="B77" s="98" t="s">
        <v>68</v>
      </c>
      <c r="C77" s="99"/>
      <c r="D77" s="124">
        <f>SUM(D14, D20, D28, D36, D40, D51, D65, D70)</f>
        <v>922784</v>
      </c>
      <c r="E77" s="86"/>
      <c r="F77" s="126">
        <f>SUM(F14:F75)</f>
        <v>731804</v>
      </c>
      <c r="G77" s="126">
        <f>SUM(G14:G75)</f>
        <v>158361</v>
      </c>
      <c r="H77" s="126">
        <f>SUM(H14:H75)</f>
        <v>16112</v>
      </c>
      <c r="I77" s="125"/>
      <c r="J77" s="125">
        <f>SUM(J14:J75)</f>
        <v>14972</v>
      </c>
      <c r="K77" s="127">
        <f>SUM(K14:K75)</f>
        <v>1535</v>
      </c>
    </row>
    <row r="78" spans="2:11" x14ac:dyDescent="0.25">
      <c r="J78" s="128"/>
      <c r="K78" s="128"/>
    </row>
  </sheetData>
  <mergeCells count="1">
    <mergeCell ref="B12:K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C40" workbookViewId="0">
      <selection activeCell="H77" sqref="H77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79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0" t="s">
        <v>72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2:11" x14ac:dyDescent="0.25">
      <c r="B13" s="79"/>
      <c r="C13" s="80"/>
      <c r="D13" s="81" t="s">
        <v>87</v>
      </c>
      <c r="E13" s="113"/>
      <c r="F13" s="82" t="s">
        <v>88</v>
      </c>
      <c r="G13" s="82" t="s">
        <v>89</v>
      </c>
      <c r="H13" s="82" t="s">
        <v>90</v>
      </c>
      <c r="I13" s="82" t="s">
        <v>91</v>
      </c>
      <c r="J13" s="82" t="s">
        <v>92</v>
      </c>
      <c r="K13" s="114" t="s">
        <v>93</v>
      </c>
    </row>
    <row r="14" spans="2:11" ht="15.75" thickBot="1" x14ac:dyDescent="0.3">
      <c r="B14" s="83" t="s">
        <v>39</v>
      </c>
      <c r="C14" s="84" t="s">
        <v>40</v>
      </c>
      <c r="D14">
        <f>SUM(D15:D19)</f>
        <v>2444557</v>
      </c>
      <c r="E14" s="115"/>
      <c r="F14" s="85"/>
      <c r="G14" s="85"/>
      <c r="H14" s="85"/>
      <c r="I14" s="85"/>
      <c r="J14" s="86"/>
      <c r="K14" s="116"/>
    </row>
    <row r="15" spans="2:11" ht="16.5" thickTop="1" thickBot="1" x14ac:dyDescent="0.3">
      <c r="B15" s="87"/>
      <c r="C15" s="88" t="s">
        <v>41</v>
      </c>
      <c r="D15" s="117">
        <f>SUM(F15:H15)</f>
        <v>583140</v>
      </c>
      <c r="E15" s="86"/>
      <c r="F15" s="90">
        <v>580304</v>
      </c>
      <c r="G15" s="90">
        <v>390</v>
      </c>
      <c r="H15" s="90">
        <v>2446</v>
      </c>
      <c r="I15" s="86"/>
      <c r="J15" s="86"/>
      <c r="K15" s="116"/>
    </row>
    <row r="16" spans="2:11" ht="16.5" thickTop="1" thickBot="1" x14ac:dyDescent="0.3">
      <c r="B16" s="87"/>
      <c r="C16" s="88" t="s">
        <v>42</v>
      </c>
      <c r="D16" s="117">
        <f>SUM(F16:H16)</f>
        <v>1767355</v>
      </c>
      <c r="E16" s="86"/>
      <c r="F16" s="90">
        <v>1765624</v>
      </c>
      <c r="G16" s="90">
        <v>699</v>
      </c>
      <c r="H16" s="90">
        <v>1032</v>
      </c>
      <c r="I16" s="86"/>
      <c r="J16" s="86"/>
      <c r="K16" s="116"/>
    </row>
    <row r="17" spans="2:14" ht="16.5" thickTop="1" thickBot="1" x14ac:dyDescent="0.3">
      <c r="B17" s="87"/>
      <c r="C17" s="88" t="s">
        <v>43</v>
      </c>
      <c r="D17" s="117">
        <f>SUM(F17:H17)</f>
        <v>32215</v>
      </c>
      <c r="E17" s="86"/>
      <c r="F17" s="90">
        <v>32088</v>
      </c>
      <c r="G17" s="90">
        <v>32</v>
      </c>
      <c r="H17" s="90">
        <v>95</v>
      </c>
      <c r="I17" s="86"/>
      <c r="J17" s="86"/>
      <c r="K17" s="116"/>
    </row>
    <row r="18" spans="2:14" ht="16.5" thickTop="1" thickBot="1" x14ac:dyDescent="0.3">
      <c r="B18" s="87"/>
      <c r="C18" s="88" t="s">
        <v>69</v>
      </c>
      <c r="D18" s="117">
        <f>SUM(F18:H18)</f>
        <v>60502</v>
      </c>
      <c r="E18" s="86"/>
      <c r="F18" s="90">
        <v>60299</v>
      </c>
      <c r="G18" s="90">
        <v>51</v>
      </c>
      <c r="H18" s="90">
        <v>152</v>
      </c>
      <c r="I18" s="86"/>
      <c r="J18" s="86"/>
      <c r="K18" s="116"/>
    </row>
    <row r="19" spans="2:14" ht="16.5" thickTop="1" thickBot="1" x14ac:dyDescent="0.3">
      <c r="B19" s="87"/>
      <c r="C19" s="88" t="s">
        <v>44</v>
      </c>
      <c r="D19" s="117">
        <f>SUM(F19:H19)</f>
        <v>1345</v>
      </c>
      <c r="E19" s="86"/>
      <c r="F19" s="90"/>
      <c r="G19" s="90">
        <v>458</v>
      </c>
      <c r="H19" s="90">
        <v>887</v>
      </c>
      <c r="I19" s="86"/>
      <c r="J19" s="86"/>
      <c r="K19" s="116"/>
    </row>
    <row r="20" spans="2:14" ht="16.5" thickTop="1" thickBot="1" x14ac:dyDescent="0.3">
      <c r="B20" s="87"/>
      <c r="C20" s="84" t="s">
        <v>46</v>
      </c>
      <c r="D20">
        <f>SUM(D21:D27)</f>
        <v>1923588</v>
      </c>
      <c r="E20" s="86"/>
      <c r="F20" s="85"/>
      <c r="G20" s="85"/>
      <c r="H20" s="85"/>
      <c r="I20" s="86"/>
      <c r="J20" s="86"/>
      <c r="K20" s="116"/>
    </row>
    <row r="21" spans="2:14" ht="16.5" thickTop="1" thickBot="1" x14ac:dyDescent="0.3">
      <c r="B21" s="87"/>
      <c r="C21" s="88" t="s">
        <v>41</v>
      </c>
      <c r="D21" s="117">
        <f>SUM(F21:H21)</f>
        <v>630470</v>
      </c>
      <c r="E21" s="86"/>
      <c r="F21" s="75">
        <v>627404</v>
      </c>
      <c r="G21" s="118">
        <v>422</v>
      </c>
      <c r="H21" s="118">
        <v>2644</v>
      </c>
      <c r="I21" s="86"/>
      <c r="J21" s="86"/>
      <c r="K21" s="116"/>
    </row>
    <row r="22" spans="2:14" ht="16.5" thickTop="1" thickBot="1" x14ac:dyDescent="0.3">
      <c r="B22" s="87"/>
      <c r="C22" s="88" t="s">
        <v>42</v>
      </c>
      <c r="D22" s="117">
        <f t="shared" ref="D22:D30" si="0">SUM(F22:H22)</f>
        <v>1231570</v>
      </c>
      <c r="E22" s="86"/>
      <c r="F22" s="75">
        <v>1230364</v>
      </c>
      <c r="G22" s="118">
        <v>487</v>
      </c>
      <c r="H22" s="118">
        <v>719</v>
      </c>
      <c r="I22" s="86"/>
      <c r="J22" s="86"/>
      <c r="K22" s="116"/>
    </row>
    <row r="23" spans="2:14" ht="16.5" thickTop="1" thickBot="1" x14ac:dyDescent="0.3">
      <c r="B23" s="87"/>
      <c r="C23" s="88" t="s">
        <v>43</v>
      </c>
      <c r="D23" s="117">
        <f>SUM(F23:H23)</f>
        <v>10881</v>
      </c>
      <c r="E23" s="86"/>
      <c r="F23" s="117">
        <v>10838</v>
      </c>
      <c r="G23" s="117">
        <v>11</v>
      </c>
      <c r="H23" s="117">
        <v>32</v>
      </c>
      <c r="I23" s="86"/>
      <c r="J23" s="86"/>
      <c r="K23" s="116"/>
    </row>
    <row r="24" spans="2:14" ht="16.5" thickTop="1" thickBot="1" x14ac:dyDescent="0.3">
      <c r="B24" s="87"/>
      <c r="C24" s="88" t="s">
        <v>69</v>
      </c>
      <c r="D24" s="117">
        <f>SUM(F24:H24)</f>
        <v>50197</v>
      </c>
      <c r="E24" s="86"/>
      <c r="F24" s="117">
        <v>50028</v>
      </c>
      <c r="G24" s="117">
        <v>43</v>
      </c>
      <c r="H24" s="117">
        <v>126</v>
      </c>
      <c r="I24" s="86"/>
      <c r="J24" s="86"/>
      <c r="K24" s="116"/>
      <c r="N24" s="78"/>
    </row>
    <row r="25" spans="2:14" ht="16.5" thickTop="1" thickBot="1" x14ac:dyDescent="0.3">
      <c r="B25" s="87"/>
      <c r="C25" s="88" t="s">
        <v>70</v>
      </c>
      <c r="D25" s="117" t="s">
        <v>94</v>
      </c>
      <c r="E25" s="86"/>
      <c r="F25" s="117" t="s">
        <v>94</v>
      </c>
      <c r="G25" s="117" t="s">
        <v>94</v>
      </c>
      <c r="H25" s="117" t="s">
        <v>94</v>
      </c>
      <c r="I25" s="86"/>
      <c r="J25" s="86"/>
      <c r="K25" s="116"/>
      <c r="N25" s="78"/>
    </row>
    <row r="26" spans="2:14" ht="16.5" thickTop="1" thickBot="1" x14ac:dyDescent="0.3">
      <c r="B26" s="87"/>
      <c r="C26" s="88" t="s">
        <v>45</v>
      </c>
      <c r="D26" s="117">
        <f>SUM(F26:H26)</f>
        <v>76</v>
      </c>
      <c r="E26" s="86"/>
      <c r="F26" s="117">
        <v>76</v>
      </c>
      <c r="G26" s="117">
        <v>0</v>
      </c>
      <c r="H26" s="117">
        <v>0</v>
      </c>
      <c r="I26" s="86"/>
      <c r="J26" s="86"/>
      <c r="K26" s="116"/>
      <c r="N26" s="78"/>
    </row>
    <row r="27" spans="2:14" ht="16.5" thickTop="1" thickBot="1" x14ac:dyDescent="0.3">
      <c r="B27" s="87"/>
      <c r="C27" s="88" t="s">
        <v>44</v>
      </c>
      <c r="D27" s="117">
        <f>SUM(F27:H27)</f>
        <v>394</v>
      </c>
      <c r="E27" s="86"/>
      <c r="F27" s="117" t="s">
        <v>94</v>
      </c>
      <c r="G27" s="117">
        <v>134</v>
      </c>
      <c r="H27" s="117">
        <v>260</v>
      </c>
      <c r="I27" s="86"/>
      <c r="J27" s="86"/>
      <c r="K27" s="116"/>
      <c r="N27" s="78"/>
    </row>
    <row r="28" spans="2:14" ht="16.5" thickTop="1" thickBot="1" x14ac:dyDescent="0.3">
      <c r="B28" s="87"/>
      <c r="C28" s="84" t="s">
        <v>47</v>
      </c>
      <c r="D28">
        <f>SUM(D29:D35)</f>
        <v>495867</v>
      </c>
      <c r="E28" s="86"/>
      <c r="F28" s="85"/>
      <c r="G28" s="85"/>
      <c r="H28" s="85"/>
      <c r="I28" s="85"/>
      <c r="J28" s="86"/>
      <c r="K28" s="116"/>
      <c r="N28" s="78"/>
    </row>
    <row r="29" spans="2:14" ht="16.5" thickTop="1" thickBot="1" x14ac:dyDescent="0.3">
      <c r="B29" s="87"/>
      <c r="C29" s="88" t="s">
        <v>41</v>
      </c>
      <c r="D29" s="117">
        <f>SUM(F29:H29)</f>
        <v>305578</v>
      </c>
      <c r="E29" s="86"/>
      <c r="F29" s="75">
        <v>304092</v>
      </c>
      <c r="G29" s="118">
        <v>204</v>
      </c>
      <c r="H29" s="118">
        <v>1282</v>
      </c>
      <c r="I29" s="86"/>
      <c r="J29" s="86"/>
      <c r="K29" s="116"/>
      <c r="N29" s="78"/>
    </row>
    <row r="30" spans="2:14" ht="16.5" thickTop="1" thickBot="1" x14ac:dyDescent="0.3">
      <c r="B30" s="87"/>
      <c r="C30" s="88" t="s">
        <v>42</v>
      </c>
      <c r="D30" s="117">
        <f t="shared" si="0"/>
        <v>84188</v>
      </c>
      <c r="E30" s="86"/>
      <c r="F30" s="75">
        <v>84106</v>
      </c>
      <c r="G30" s="118">
        <v>33</v>
      </c>
      <c r="H30" s="118">
        <v>49</v>
      </c>
      <c r="I30" s="86"/>
      <c r="J30" s="86"/>
      <c r="K30" s="116"/>
    </row>
    <row r="31" spans="2:14" ht="16.5" thickTop="1" thickBot="1" x14ac:dyDescent="0.3">
      <c r="B31" s="87"/>
      <c r="C31" s="88" t="s">
        <v>43</v>
      </c>
      <c r="D31" s="117">
        <f>SUM(F31:H31)</f>
        <v>5</v>
      </c>
      <c r="E31" s="86"/>
      <c r="F31" s="117">
        <v>5</v>
      </c>
      <c r="G31" s="117">
        <v>0</v>
      </c>
      <c r="H31" s="117">
        <v>0</v>
      </c>
      <c r="I31" s="86"/>
      <c r="J31" s="86"/>
      <c r="K31" s="116"/>
    </row>
    <row r="32" spans="2:14" ht="16.5" thickTop="1" thickBot="1" x14ac:dyDescent="0.3">
      <c r="B32" s="87"/>
      <c r="C32" s="88" t="s">
        <v>69</v>
      </c>
      <c r="D32" s="117">
        <f>SUM(F32:H32)</f>
        <v>926</v>
      </c>
      <c r="E32" s="86"/>
      <c r="F32" s="117">
        <v>923</v>
      </c>
      <c r="G32" s="117">
        <v>1</v>
      </c>
      <c r="H32" s="117">
        <v>2</v>
      </c>
      <c r="I32" s="86"/>
      <c r="J32" s="86"/>
      <c r="K32" s="116"/>
    </row>
    <row r="33" spans="2:11" ht="16.5" thickTop="1" thickBot="1" x14ac:dyDescent="0.3">
      <c r="B33" s="87"/>
      <c r="C33" s="88" t="s">
        <v>70</v>
      </c>
      <c r="D33" s="117">
        <f>SUM(F33:H33)</f>
        <v>11902</v>
      </c>
      <c r="E33" s="86"/>
      <c r="F33" s="117">
        <v>11863</v>
      </c>
      <c r="G33" s="117">
        <v>10</v>
      </c>
      <c r="H33" s="117">
        <v>29</v>
      </c>
      <c r="I33" s="86"/>
      <c r="J33" s="86"/>
      <c r="K33" s="116"/>
    </row>
    <row r="34" spans="2:11" ht="16.5" thickTop="1" thickBot="1" x14ac:dyDescent="0.3">
      <c r="B34" s="87"/>
      <c r="C34" s="88" t="s">
        <v>45</v>
      </c>
      <c r="D34" s="117">
        <f>SUM(F34:H34)</f>
        <v>93268</v>
      </c>
      <c r="E34" s="86"/>
      <c r="F34" s="117">
        <v>92548</v>
      </c>
      <c r="G34" s="117">
        <v>229</v>
      </c>
      <c r="H34" s="117">
        <v>491</v>
      </c>
      <c r="I34" s="86"/>
      <c r="J34" s="86"/>
      <c r="K34" s="116"/>
    </row>
    <row r="35" spans="2:11" ht="16.5" thickTop="1" thickBot="1" x14ac:dyDescent="0.3">
      <c r="B35" s="87"/>
      <c r="C35" s="88" t="s">
        <v>44</v>
      </c>
      <c r="D35" s="117">
        <f>SUM(F35:H35)</f>
        <v>0</v>
      </c>
      <c r="E35" s="86"/>
      <c r="F35" s="117" t="s">
        <v>94</v>
      </c>
      <c r="G35" s="117" t="s">
        <v>94</v>
      </c>
      <c r="H35" s="117" t="s">
        <v>94</v>
      </c>
      <c r="I35" s="86"/>
      <c r="J35" s="86"/>
      <c r="K35" s="116"/>
    </row>
    <row r="36" spans="2:11" ht="16.5" thickTop="1" thickBot="1" x14ac:dyDescent="0.3">
      <c r="B36" s="87"/>
      <c r="C36" s="84" t="s">
        <v>49</v>
      </c>
      <c r="D36">
        <f>SUM(D37:D39)</f>
        <v>544613</v>
      </c>
      <c r="E36" s="86"/>
      <c r="F36" s="86"/>
      <c r="G36" s="86"/>
      <c r="H36" s="86"/>
      <c r="I36" s="86"/>
      <c r="J36" s="86"/>
      <c r="K36" s="116"/>
    </row>
    <row r="37" spans="2:11" ht="16.5" thickTop="1" thickBot="1" x14ac:dyDescent="0.3">
      <c r="B37" s="87"/>
      <c r="C37" s="88" t="s">
        <v>50</v>
      </c>
      <c r="D37" s="117">
        <f>SUM(F37:H37)</f>
        <v>88417</v>
      </c>
      <c r="E37" s="86"/>
      <c r="F37" s="75">
        <v>87987</v>
      </c>
      <c r="G37" s="75">
        <v>59</v>
      </c>
      <c r="H37" s="75">
        <v>371</v>
      </c>
      <c r="I37" s="86"/>
      <c r="J37" s="86"/>
      <c r="K37" s="116"/>
    </row>
    <row r="38" spans="2:11" ht="16.5" thickTop="1" thickBot="1" x14ac:dyDescent="0.3">
      <c r="B38" s="87"/>
      <c r="C38" s="88" t="s">
        <v>51</v>
      </c>
      <c r="D38" s="117">
        <f>G38</f>
        <v>435860</v>
      </c>
      <c r="E38" s="86"/>
      <c r="F38" s="86"/>
      <c r="G38" s="75">
        <v>435860</v>
      </c>
      <c r="H38" s="86"/>
      <c r="I38" s="86"/>
      <c r="J38" s="86"/>
      <c r="K38" s="116"/>
    </row>
    <row r="39" spans="2:11" ht="16.5" thickTop="1" thickBot="1" x14ac:dyDescent="0.3">
      <c r="B39" s="87"/>
      <c r="C39" s="88" t="s">
        <v>52</v>
      </c>
      <c r="D39" s="75">
        <f>K39</f>
        <v>20336</v>
      </c>
      <c r="E39" s="86"/>
      <c r="F39" s="86"/>
      <c r="G39" s="86"/>
      <c r="H39" s="86"/>
      <c r="I39" s="86"/>
      <c r="J39" s="86"/>
      <c r="K39" s="75">
        <v>20336</v>
      </c>
    </row>
    <row r="40" spans="2:11" ht="16.5" thickTop="1" thickBot="1" x14ac:dyDescent="0.3">
      <c r="B40" s="87"/>
      <c r="C40" s="84" t="s">
        <v>10</v>
      </c>
      <c r="D40">
        <f>SUM(D41:D50)</f>
        <v>170421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75" t="s">
        <v>94</v>
      </c>
      <c r="E41" s="86"/>
      <c r="F41" s="75" t="s">
        <v>94</v>
      </c>
      <c r="G41" s="75" t="s">
        <v>94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111</v>
      </c>
      <c r="D42" s="75" t="s">
        <v>94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95</v>
      </c>
      <c r="D43" s="75" t="s">
        <v>94</v>
      </c>
      <c r="E43" s="86"/>
      <c r="F43" s="75" t="s">
        <v>94</v>
      </c>
      <c r="G43" s="75" t="s">
        <v>94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96</v>
      </c>
      <c r="D44" s="75" t="s">
        <v>94</v>
      </c>
      <c r="E44" s="86"/>
      <c r="F44" s="75" t="s">
        <v>94</v>
      </c>
      <c r="G44" s="86"/>
      <c r="H44" s="86"/>
      <c r="I44" s="75" t="s">
        <v>94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94</v>
      </c>
      <c r="E45" s="86"/>
      <c r="F45" s="75" t="s">
        <v>94</v>
      </c>
      <c r="G45" s="75" t="s">
        <v>94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97</v>
      </c>
      <c r="D46" s="75" t="s">
        <v>94</v>
      </c>
      <c r="E46" s="86"/>
      <c r="F46" s="75" t="s">
        <v>94</v>
      </c>
      <c r="G46" s="75" t="s">
        <v>94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98</v>
      </c>
      <c r="D47" s="75" t="s">
        <v>94</v>
      </c>
      <c r="E47" s="86"/>
      <c r="F47" s="75" t="s">
        <v>94</v>
      </c>
      <c r="G47" s="75" t="s">
        <v>94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99</v>
      </c>
      <c r="D48" s="75" t="s">
        <v>94</v>
      </c>
      <c r="E48" s="86"/>
      <c r="F48" s="86"/>
      <c r="G48" s="86"/>
      <c r="H48" s="86"/>
      <c r="I48" s="75" t="s">
        <v>94</v>
      </c>
      <c r="J48" s="75" t="s">
        <v>94</v>
      </c>
      <c r="K48" s="75" t="s">
        <v>94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75">
        <f>J50</f>
        <v>170421</v>
      </c>
      <c r="E50" s="86"/>
      <c r="F50" s="86"/>
      <c r="G50" s="86"/>
      <c r="H50" s="86"/>
      <c r="I50" s="86"/>
      <c r="J50" s="75">
        <v>170421</v>
      </c>
      <c r="K50" s="116"/>
    </row>
    <row r="51" spans="2:11" ht="16.5" thickTop="1" thickBot="1" x14ac:dyDescent="0.3">
      <c r="B51" s="92" t="s">
        <v>56</v>
      </c>
      <c r="C51" s="93" t="s">
        <v>57</v>
      </c>
      <c r="D51">
        <f>SUM(D52:D64)</f>
        <v>3083004</v>
      </c>
      <c r="E51" s="86"/>
      <c r="F51" s="86"/>
      <c r="G51" s="86"/>
      <c r="H51" s="86"/>
      <c r="I51" s="86"/>
      <c r="J51" s="86"/>
      <c r="K51" s="116"/>
    </row>
    <row r="52" spans="2:11" ht="16.5" thickTop="1" thickBot="1" x14ac:dyDescent="0.3">
      <c r="B52" s="94"/>
      <c r="C52" s="95" t="s">
        <v>48</v>
      </c>
      <c r="D52" s="117">
        <f>SUM(F52:H52)</f>
        <v>2319392</v>
      </c>
      <c r="E52" s="86"/>
      <c r="F52" s="75">
        <v>2311196</v>
      </c>
      <c r="G52" s="75">
        <v>6122</v>
      </c>
      <c r="H52" s="75">
        <v>2074</v>
      </c>
      <c r="I52" s="86"/>
      <c r="J52" s="86"/>
      <c r="K52" s="116"/>
    </row>
    <row r="53" spans="2:11" ht="16.5" thickTop="1" thickBot="1" x14ac:dyDescent="0.3">
      <c r="B53" s="94"/>
      <c r="C53" s="95" t="s">
        <v>58</v>
      </c>
      <c r="D53" s="117">
        <f>SUM(F53:H53)</f>
        <v>354770</v>
      </c>
      <c r="E53" s="86"/>
      <c r="F53" s="75">
        <v>353580</v>
      </c>
      <c r="G53" s="75">
        <v>889</v>
      </c>
      <c r="H53" s="75">
        <v>301</v>
      </c>
      <c r="I53" s="86"/>
      <c r="J53" s="86"/>
      <c r="K53" s="116"/>
    </row>
    <row r="54" spans="2:11" ht="16.5" thickTop="1" thickBot="1" x14ac:dyDescent="0.3">
      <c r="B54" s="94"/>
      <c r="C54" s="95" t="s">
        <v>59</v>
      </c>
      <c r="D54" s="75" t="s">
        <v>94</v>
      </c>
      <c r="E54" s="86"/>
      <c r="F54" s="86"/>
      <c r="G54" s="75" t="s">
        <v>94</v>
      </c>
      <c r="H54" s="75" t="s">
        <v>94</v>
      </c>
      <c r="I54" s="86"/>
      <c r="J54" s="86"/>
      <c r="K54" s="116"/>
    </row>
    <row r="55" spans="2:11" ht="16.5" thickTop="1" thickBot="1" x14ac:dyDescent="0.3">
      <c r="B55" s="94"/>
      <c r="C55" s="95" t="s">
        <v>60</v>
      </c>
      <c r="D55" s="75" t="s">
        <v>94</v>
      </c>
      <c r="E55" s="86"/>
      <c r="F55" s="86"/>
      <c r="G55" s="75" t="s">
        <v>94</v>
      </c>
      <c r="H55" s="75" t="s">
        <v>94</v>
      </c>
      <c r="I55" s="86"/>
      <c r="J55" s="86"/>
      <c r="K55" s="116"/>
    </row>
    <row r="56" spans="2:11" ht="16.5" thickTop="1" thickBot="1" x14ac:dyDescent="0.3">
      <c r="B56" s="94"/>
      <c r="C56" s="93" t="s">
        <v>100</v>
      </c>
      <c r="D56" s="89"/>
      <c r="E56" s="86"/>
      <c r="F56" s="86"/>
      <c r="G56" s="86"/>
      <c r="H56" s="86"/>
      <c r="I56" s="86"/>
      <c r="J56" s="86"/>
      <c r="K56" s="116"/>
    </row>
    <row r="57" spans="2:11" ht="16.5" thickTop="1" thickBot="1" x14ac:dyDescent="0.3">
      <c r="B57" s="94"/>
      <c r="C57" s="95" t="s">
        <v>58</v>
      </c>
      <c r="D57" s="117">
        <f>SUM(F57:H57)</f>
        <v>38048</v>
      </c>
      <c r="E57" s="86"/>
      <c r="F57" s="117">
        <v>37921</v>
      </c>
      <c r="G57" s="117">
        <v>95</v>
      </c>
      <c r="H57" s="117">
        <v>32</v>
      </c>
      <c r="I57" s="86"/>
      <c r="J57" s="86"/>
      <c r="K57" s="116"/>
    </row>
    <row r="58" spans="2:11" ht="16.5" thickTop="1" thickBot="1" x14ac:dyDescent="0.3">
      <c r="B58" s="94"/>
      <c r="C58" s="95" t="s">
        <v>45</v>
      </c>
      <c r="D58" s="75">
        <f>SUM(F58:H58)</f>
        <v>0</v>
      </c>
      <c r="E58" s="86"/>
      <c r="F58" s="117">
        <v>0</v>
      </c>
      <c r="G58" s="117">
        <v>0</v>
      </c>
      <c r="H58" s="117">
        <v>0</v>
      </c>
      <c r="I58" s="86"/>
      <c r="J58" s="86"/>
      <c r="K58" s="116"/>
    </row>
    <row r="59" spans="2:11" ht="16.5" thickTop="1" thickBot="1" x14ac:dyDescent="0.3">
      <c r="B59" s="94"/>
      <c r="C59" s="93" t="s">
        <v>101</v>
      </c>
      <c r="D59" s="89"/>
      <c r="E59" s="86"/>
      <c r="F59" s="85"/>
      <c r="G59" s="85"/>
      <c r="H59" s="85"/>
      <c r="I59" s="85"/>
      <c r="J59" s="86"/>
      <c r="K59" s="116"/>
    </row>
    <row r="60" spans="2:11" ht="16.5" thickTop="1" thickBot="1" x14ac:dyDescent="0.3">
      <c r="B60" s="94"/>
      <c r="C60" s="95" t="s">
        <v>74</v>
      </c>
      <c r="D60" s="117" t="s">
        <v>94</v>
      </c>
      <c r="E60" s="86"/>
      <c r="F60" s="117" t="s">
        <v>94</v>
      </c>
      <c r="G60" s="117" t="s">
        <v>94</v>
      </c>
      <c r="H60" s="117" t="s">
        <v>94</v>
      </c>
      <c r="I60" s="86"/>
      <c r="J60" s="85"/>
      <c r="K60" s="116"/>
    </row>
    <row r="61" spans="2:11" ht="16.5" thickTop="1" thickBot="1" x14ac:dyDescent="0.3">
      <c r="B61" s="94"/>
      <c r="C61" s="95" t="s">
        <v>102</v>
      </c>
      <c r="D61" s="117" t="s">
        <v>94</v>
      </c>
      <c r="E61" s="86"/>
      <c r="F61" s="117" t="s">
        <v>94</v>
      </c>
      <c r="G61" s="117" t="s">
        <v>94</v>
      </c>
      <c r="H61" s="117" t="s">
        <v>94</v>
      </c>
      <c r="I61" s="86"/>
      <c r="J61" s="85"/>
      <c r="K61" s="116"/>
    </row>
    <row r="62" spans="2:11" ht="16.5" thickTop="1" thickBot="1" x14ac:dyDescent="0.3">
      <c r="B62" s="94"/>
      <c r="C62" s="95" t="s">
        <v>103</v>
      </c>
      <c r="D62" s="117">
        <f>SUM(F62:H62)</f>
        <v>9247</v>
      </c>
      <c r="E62" s="86"/>
      <c r="F62" s="117">
        <v>9216</v>
      </c>
      <c r="G62" s="117">
        <v>23</v>
      </c>
      <c r="H62" s="117">
        <v>8</v>
      </c>
      <c r="I62" s="86"/>
      <c r="J62" s="85"/>
      <c r="K62" s="116"/>
    </row>
    <row r="63" spans="2:11" ht="16.5" thickTop="1" thickBot="1" x14ac:dyDescent="0.3">
      <c r="B63" s="94"/>
      <c r="C63" s="93" t="s">
        <v>104</v>
      </c>
      <c r="D63" s="89"/>
      <c r="E63" s="86"/>
      <c r="F63" s="86"/>
      <c r="G63" s="86"/>
      <c r="H63" s="86"/>
      <c r="I63" s="86"/>
      <c r="J63" s="85"/>
      <c r="K63" s="116"/>
    </row>
    <row r="64" spans="2:11" ht="16.5" thickTop="1" thickBot="1" x14ac:dyDescent="0.3">
      <c r="B64" s="94"/>
      <c r="C64" s="95" t="s">
        <v>105</v>
      </c>
      <c r="D64" s="117">
        <f>SUM(F64:H64)</f>
        <v>361547</v>
      </c>
      <c r="E64" s="86"/>
      <c r="F64" s="117">
        <v>360290</v>
      </c>
      <c r="G64" s="117">
        <v>938</v>
      </c>
      <c r="H64" s="117">
        <v>319</v>
      </c>
      <c r="I64" s="86"/>
      <c r="J64" s="85"/>
      <c r="K64" s="116"/>
    </row>
    <row r="65" spans="2:11" ht="16.5" thickTop="1" thickBot="1" x14ac:dyDescent="0.3">
      <c r="B65" s="83" t="s">
        <v>61</v>
      </c>
      <c r="C65" s="84" t="s">
        <v>62</v>
      </c>
      <c r="D65">
        <f>SUM(D66:D69)</f>
        <v>294210</v>
      </c>
      <c r="E65" s="86"/>
      <c r="F65" s="86"/>
      <c r="G65" s="86"/>
      <c r="H65" s="86"/>
      <c r="I65" s="86"/>
      <c r="J65" s="85"/>
      <c r="K65" s="116"/>
    </row>
    <row r="66" spans="2:11" ht="16.5" thickTop="1" thickBot="1" x14ac:dyDescent="0.3">
      <c r="B66" s="87"/>
      <c r="C66" s="88" t="s">
        <v>110</v>
      </c>
      <c r="D66" s="75">
        <f>SUM(F66:H66)</f>
        <v>208035</v>
      </c>
      <c r="E66" s="86"/>
      <c r="F66" s="86"/>
      <c r="G66" s="75">
        <v>208035</v>
      </c>
      <c r="H66" s="85"/>
      <c r="I66" s="85"/>
      <c r="J66" s="85"/>
      <c r="K66" s="116"/>
    </row>
    <row r="67" spans="2:11" ht="16.5" thickTop="1" thickBot="1" x14ac:dyDescent="0.3">
      <c r="B67" s="87"/>
      <c r="C67" s="88" t="s">
        <v>63</v>
      </c>
      <c r="D67" s="117">
        <f>SUM(F67:H67)</f>
        <v>0</v>
      </c>
      <c r="E67" s="86"/>
      <c r="F67" s="117" t="s">
        <v>94</v>
      </c>
      <c r="G67" s="117" t="s">
        <v>94</v>
      </c>
      <c r="H67" s="117" t="s">
        <v>94</v>
      </c>
      <c r="I67" s="86"/>
      <c r="J67" s="85"/>
      <c r="K67" s="116"/>
    </row>
    <row r="68" spans="2:11" ht="16.5" thickTop="1" thickBot="1" x14ac:dyDescent="0.3">
      <c r="B68" s="87"/>
      <c r="C68" s="84" t="s">
        <v>64</v>
      </c>
      <c r="D68" s="89"/>
      <c r="E68" s="86"/>
      <c r="F68" s="86"/>
      <c r="G68" s="86"/>
      <c r="H68" s="86"/>
      <c r="I68" s="86"/>
      <c r="J68" s="85"/>
      <c r="K68" s="119"/>
    </row>
    <row r="69" spans="2:11" ht="16.5" thickTop="1" thickBot="1" x14ac:dyDescent="0.3">
      <c r="B69" s="87"/>
      <c r="C69" s="88" t="s">
        <v>65</v>
      </c>
      <c r="D69" s="117">
        <f>SUM(G69:H69)</f>
        <v>86175</v>
      </c>
      <c r="E69" s="86"/>
      <c r="F69" s="86"/>
      <c r="G69" s="75">
        <v>57450</v>
      </c>
      <c r="H69" s="75">
        <v>28725</v>
      </c>
      <c r="I69" s="86"/>
      <c r="J69" s="85"/>
      <c r="K69" s="116"/>
    </row>
    <row r="70" spans="2:11" ht="16.5" thickTop="1" thickBot="1" x14ac:dyDescent="0.3">
      <c r="B70" s="92" t="s">
        <v>11</v>
      </c>
      <c r="C70" s="96" t="s">
        <v>66</v>
      </c>
      <c r="D70">
        <f>SUM(D71:D75)</f>
        <v>22409</v>
      </c>
      <c r="E70" s="86"/>
      <c r="F70" s="86"/>
      <c r="G70" s="86"/>
      <c r="H70" s="86"/>
      <c r="I70" s="86"/>
      <c r="J70" s="86"/>
      <c r="K70" s="116"/>
    </row>
    <row r="71" spans="2:11" ht="16.5" thickTop="1" thickBot="1" x14ac:dyDescent="0.3">
      <c r="B71" s="94"/>
      <c r="C71" s="97" t="s">
        <v>106</v>
      </c>
      <c r="D71" s="117">
        <f>G71</f>
        <v>14562</v>
      </c>
      <c r="E71" s="86"/>
      <c r="F71" s="86"/>
      <c r="G71" s="117">
        <v>14562</v>
      </c>
      <c r="H71" s="86"/>
      <c r="I71" s="86"/>
      <c r="J71" s="85"/>
      <c r="K71" s="116"/>
    </row>
    <row r="72" spans="2:11" ht="16.5" thickTop="1" thickBot="1" x14ac:dyDescent="0.3">
      <c r="B72" s="94"/>
      <c r="C72" s="97" t="s">
        <v>107</v>
      </c>
      <c r="D72" s="117">
        <f>SUM(G72:H72)</f>
        <v>2150</v>
      </c>
      <c r="E72" s="86"/>
      <c r="F72" s="86"/>
      <c r="G72" s="117">
        <v>1816</v>
      </c>
      <c r="H72" s="117">
        <v>334</v>
      </c>
      <c r="I72" s="86"/>
      <c r="J72" s="85"/>
      <c r="K72" s="116"/>
    </row>
    <row r="73" spans="2:11" ht="16.5" thickTop="1" thickBot="1" x14ac:dyDescent="0.3">
      <c r="B73" s="94"/>
      <c r="C73" s="96" t="s">
        <v>67</v>
      </c>
      <c r="D73" s="89"/>
      <c r="E73" s="86"/>
      <c r="F73" s="86"/>
      <c r="G73" s="86"/>
      <c r="H73" s="86"/>
      <c r="I73" s="86"/>
      <c r="J73" s="86"/>
      <c r="K73" s="116"/>
    </row>
    <row r="74" spans="2:11" ht="16.5" thickTop="1" thickBot="1" x14ac:dyDescent="0.3">
      <c r="B74" s="94"/>
      <c r="C74" s="97" t="s">
        <v>108</v>
      </c>
      <c r="D74" s="117">
        <f>H74</f>
        <v>5697</v>
      </c>
      <c r="E74" s="86"/>
      <c r="F74" s="86"/>
      <c r="G74" s="86"/>
      <c r="H74" s="117">
        <v>5697</v>
      </c>
      <c r="I74" s="86"/>
      <c r="J74" s="85"/>
      <c r="K74" s="116"/>
    </row>
    <row r="75" spans="2:11" ht="16.5" thickTop="1" thickBot="1" x14ac:dyDescent="0.3">
      <c r="B75" s="120"/>
      <c r="C75" s="121" t="s">
        <v>109</v>
      </c>
      <c r="D75" s="117" t="s">
        <v>94</v>
      </c>
      <c r="E75" s="122"/>
      <c r="F75" s="117" t="s">
        <v>94</v>
      </c>
      <c r="G75" s="117" t="s">
        <v>94</v>
      </c>
      <c r="H75" s="117" t="s">
        <v>94</v>
      </c>
      <c r="I75" s="122"/>
      <c r="J75" s="122"/>
      <c r="K75" s="123"/>
    </row>
    <row r="76" spans="2:11" ht="15.75" thickBot="1" x14ac:dyDescent="0.3"/>
    <row r="77" spans="2:11" ht="15.75" thickBot="1" x14ac:dyDescent="0.3">
      <c r="B77" s="98" t="s">
        <v>68</v>
      </c>
      <c r="C77" s="99"/>
      <c r="D77" s="124">
        <f>SUM(D14, D20, D28, D36, D40, D51, D65, D70)</f>
        <v>8978669</v>
      </c>
      <c r="E77" s="86"/>
      <c r="F77" s="126">
        <f>SUM(F14:F75)</f>
        <v>8010752</v>
      </c>
      <c r="G77" s="126">
        <f>SUM(G14:G75)</f>
        <v>729053</v>
      </c>
      <c r="H77" s="126">
        <f>SUM(H14:H75)</f>
        <v>48107</v>
      </c>
      <c r="I77" s="125"/>
      <c r="J77" s="125">
        <f>SUM(J14:J75)</f>
        <v>170421</v>
      </c>
      <c r="K77" s="127">
        <f>SUM(K14:K75)</f>
        <v>20336</v>
      </c>
    </row>
    <row r="78" spans="2:11" x14ac:dyDescent="0.25">
      <c r="J78" s="128"/>
      <c r="K78" s="128"/>
    </row>
  </sheetData>
  <mergeCells count="1">
    <mergeCell ref="B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C49" workbookViewId="0">
      <selection activeCell="G75" sqref="G75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80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0" t="s">
        <v>72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2:11" x14ac:dyDescent="0.25">
      <c r="B13" s="79"/>
      <c r="C13" s="80"/>
      <c r="D13" s="81" t="s">
        <v>87</v>
      </c>
      <c r="E13" s="113"/>
      <c r="F13" s="82" t="s">
        <v>88</v>
      </c>
      <c r="G13" s="82" t="s">
        <v>89</v>
      </c>
      <c r="H13" s="82" t="s">
        <v>90</v>
      </c>
      <c r="I13" s="82" t="s">
        <v>91</v>
      </c>
      <c r="J13" s="82" t="s">
        <v>92</v>
      </c>
      <c r="K13" s="114" t="s">
        <v>93</v>
      </c>
    </row>
    <row r="14" spans="2:11" ht="15.75" thickBot="1" x14ac:dyDescent="0.3">
      <c r="B14" s="83" t="s">
        <v>39</v>
      </c>
      <c r="C14" s="84" t="s">
        <v>40</v>
      </c>
      <c r="D14">
        <f>SUM(D15:D19)</f>
        <v>352110</v>
      </c>
      <c r="E14" s="115"/>
      <c r="F14" s="85"/>
      <c r="G14" s="85"/>
      <c r="H14" s="85"/>
      <c r="I14" s="85"/>
      <c r="J14" s="86"/>
      <c r="K14" s="116"/>
    </row>
    <row r="15" spans="2:11" ht="16.5" thickTop="1" thickBot="1" x14ac:dyDescent="0.3">
      <c r="B15" s="87"/>
      <c r="C15" s="88" t="s">
        <v>41</v>
      </c>
      <c r="D15" s="117">
        <f>SUM(F15:H15)</f>
        <v>100920</v>
      </c>
      <c r="E15" s="86"/>
      <c r="F15" s="90">
        <v>100429</v>
      </c>
      <c r="G15" s="90">
        <v>68</v>
      </c>
      <c r="H15" s="90">
        <v>423</v>
      </c>
      <c r="I15" s="86"/>
      <c r="J15" s="86"/>
      <c r="K15" s="116"/>
    </row>
    <row r="16" spans="2:11" ht="16.5" thickTop="1" thickBot="1" x14ac:dyDescent="0.3">
      <c r="B16" s="87"/>
      <c r="C16" s="88" t="s">
        <v>42</v>
      </c>
      <c r="D16" s="117">
        <f>SUM(F16:H16)</f>
        <v>187569</v>
      </c>
      <c r="E16" s="86"/>
      <c r="F16" s="90">
        <v>187385</v>
      </c>
      <c r="G16" s="90">
        <v>74</v>
      </c>
      <c r="H16" s="90">
        <v>110</v>
      </c>
      <c r="I16" s="86"/>
      <c r="J16" s="86"/>
      <c r="K16" s="116"/>
    </row>
    <row r="17" spans="2:14" ht="16.5" thickTop="1" thickBot="1" x14ac:dyDescent="0.3">
      <c r="B17" s="87"/>
      <c r="C17" s="88" t="s">
        <v>43</v>
      </c>
      <c r="D17" s="117">
        <f>SUM(F17:H17)</f>
        <v>32885</v>
      </c>
      <c r="E17" s="86"/>
      <c r="F17" s="90">
        <v>32755</v>
      </c>
      <c r="G17" s="90">
        <v>33</v>
      </c>
      <c r="H17" s="90">
        <v>97</v>
      </c>
      <c r="I17" s="86"/>
      <c r="J17" s="86"/>
      <c r="K17" s="116"/>
    </row>
    <row r="18" spans="2:14" ht="16.5" thickTop="1" thickBot="1" x14ac:dyDescent="0.3">
      <c r="B18" s="87"/>
      <c r="C18" s="88" t="s">
        <v>69</v>
      </c>
      <c r="D18" s="117">
        <f>SUM(F18:H18)</f>
        <v>29308</v>
      </c>
      <c r="E18" s="86"/>
      <c r="F18" s="90">
        <v>29210</v>
      </c>
      <c r="G18" s="90">
        <v>25</v>
      </c>
      <c r="H18" s="90">
        <v>73</v>
      </c>
      <c r="I18" s="86"/>
      <c r="J18" s="86"/>
      <c r="K18" s="116"/>
    </row>
    <row r="19" spans="2:14" ht="16.5" thickTop="1" thickBot="1" x14ac:dyDescent="0.3">
      <c r="B19" s="87"/>
      <c r="C19" s="88" t="s">
        <v>44</v>
      </c>
      <c r="D19" s="117">
        <f>SUM(F19:H19)</f>
        <v>1428</v>
      </c>
      <c r="E19" s="86"/>
      <c r="F19" s="90"/>
      <c r="G19" s="90">
        <v>486</v>
      </c>
      <c r="H19" s="90">
        <v>942</v>
      </c>
      <c r="I19" s="86"/>
      <c r="J19" s="86"/>
      <c r="K19" s="116"/>
    </row>
    <row r="20" spans="2:14" ht="16.5" thickTop="1" thickBot="1" x14ac:dyDescent="0.3">
      <c r="B20" s="87"/>
      <c r="C20" s="84" t="s">
        <v>46</v>
      </c>
      <c r="D20">
        <f>SUM(D21:D27)</f>
        <v>276719</v>
      </c>
      <c r="E20" s="86"/>
      <c r="F20" s="85"/>
      <c r="G20" s="85"/>
      <c r="H20" s="85"/>
      <c r="I20" s="86"/>
      <c r="J20" s="86"/>
      <c r="K20" s="116"/>
    </row>
    <row r="21" spans="2:14" ht="16.5" thickTop="1" thickBot="1" x14ac:dyDescent="0.3">
      <c r="B21" s="87"/>
      <c r="C21" s="88" t="s">
        <v>41</v>
      </c>
      <c r="D21" s="117">
        <f>SUM(F21:H21)</f>
        <v>109174</v>
      </c>
      <c r="E21" s="86"/>
      <c r="F21" s="75">
        <v>108643</v>
      </c>
      <c r="G21" s="118">
        <v>73</v>
      </c>
      <c r="H21" s="118">
        <v>458</v>
      </c>
      <c r="I21" s="86"/>
      <c r="J21" s="86"/>
      <c r="K21" s="116"/>
    </row>
    <row r="22" spans="2:14" ht="16.5" thickTop="1" thickBot="1" x14ac:dyDescent="0.3">
      <c r="B22" s="87"/>
      <c r="C22" s="88" t="s">
        <v>42</v>
      </c>
      <c r="D22" s="117">
        <f t="shared" ref="D22:D30" si="0">SUM(F22:H22)</f>
        <v>131267</v>
      </c>
      <c r="E22" s="86"/>
      <c r="F22" s="75">
        <v>131138</v>
      </c>
      <c r="G22" s="118">
        <v>52</v>
      </c>
      <c r="H22" s="118">
        <v>77</v>
      </c>
      <c r="I22" s="86"/>
      <c r="J22" s="86"/>
      <c r="K22" s="116"/>
    </row>
    <row r="23" spans="2:14" ht="16.5" thickTop="1" thickBot="1" x14ac:dyDescent="0.3">
      <c r="B23" s="87"/>
      <c r="C23" s="88" t="s">
        <v>43</v>
      </c>
      <c r="D23" s="117">
        <f>SUM(F23:H23)</f>
        <v>11154</v>
      </c>
      <c r="E23" s="86"/>
      <c r="F23" s="117">
        <v>11110</v>
      </c>
      <c r="G23" s="117">
        <v>11</v>
      </c>
      <c r="H23" s="117">
        <v>33</v>
      </c>
      <c r="I23" s="86"/>
      <c r="J23" s="86"/>
      <c r="K23" s="116"/>
    </row>
    <row r="24" spans="2:14" ht="16.5" thickTop="1" thickBot="1" x14ac:dyDescent="0.3">
      <c r="B24" s="87"/>
      <c r="C24" s="88" t="s">
        <v>69</v>
      </c>
      <c r="D24" s="117">
        <f>SUM(F24:H24)</f>
        <v>24420</v>
      </c>
      <c r="E24" s="86"/>
      <c r="F24" s="117">
        <v>24338</v>
      </c>
      <c r="G24" s="117">
        <v>21</v>
      </c>
      <c r="H24" s="117">
        <v>61</v>
      </c>
      <c r="I24" s="86"/>
      <c r="J24" s="86"/>
      <c r="K24" s="116"/>
      <c r="N24" s="78"/>
    </row>
    <row r="25" spans="2:14" ht="16.5" thickTop="1" thickBot="1" x14ac:dyDescent="0.3">
      <c r="B25" s="87"/>
      <c r="C25" s="88" t="s">
        <v>70</v>
      </c>
      <c r="D25" s="117" t="s">
        <v>94</v>
      </c>
      <c r="E25" s="86"/>
      <c r="F25" s="117" t="s">
        <v>94</v>
      </c>
      <c r="G25" s="117" t="s">
        <v>94</v>
      </c>
      <c r="H25" s="117" t="s">
        <v>94</v>
      </c>
      <c r="I25" s="86"/>
      <c r="J25" s="86"/>
      <c r="K25" s="116"/>
      <c r="N25" s="78"/>
    </row>
    <row r="26" spans="2:14" ht="16.5" thickTop="1" thickBot="1" x14ac:dyDescent="0.3">
      <c r="B26" s="87"/>
      <c r="C26" s="88" t="s">
        <v>45</v>
      </c>
      <c r="D26" s="117">
        <f>SUM(F26:H26)</f>
        <v>283</v>
      </c>
      <c r="E26" s="86"/>
      <c r="F26" s="117">
        <v>281</v>
      </c>
      <c r="G26" s="117">
        <v>1</v>
      </c>
      <c r="H26" s="117">
        <v>1</v>
      </c>
      <c r="I26" s="86"/>
      <c r="J26" s="86"/>
      <c r="K26" s="116"/>
      <c r="N26" s="78"/>
    </row>
    <row r="27" spans="2:14" ht="16.5" thickTop="1" thickBot="1" x14ac:dyDescent="0.3">
      <c r="B27" s="87"/>
      <c r="C27" s="88" t="s">
        <v>44</v>
      </c>
      <c r="D27" s="117">
        <f>SUM(F27:H27)</f>
        <v>421</v>
      </c>
      <c r="E27" s="86"/>
      <c r="F27" s="117" t="s">
        <v>94</v>
      </c>
      <c r="G27" s="117">
        <v>143</v>
      </c>
      <c r="H27" s="117">
        <v>278</v>
      </c>
      <c r="I27" s="86"/>
      <c r="J27" s="86"/>
      <c r="K27" s="116"/>
      <c r="N27" s="78"/>
    </row>
    <row r="28" spans="2:14" ht="16.5" thickTop="1" thickBot="1" x14ac:dyDescent="0.3">
      <c r="B28" s="87"/>
      <c r="C28" s="84" t="s">
        <v>47</v>
      </c>
      <c r="D28">
        <f>SUM(D29:D35)</f>
        <v>184607</v>
      </c>
      <c r="E28" s="86"/>
      <c r="F28" s="85"/>
      <c r="G28" s="85"/>
      <c r="H28" s="85"/>
      <c r="I28" s="85"/>
      <c r="J28" s="86"/>
      <c r="K28" s="116"/>
      <c r="N28" s="78"/>
    </row>
    <row r="29" spans="2:14" ht="16.5" thickTop="1" thickBot="1" x14ac:dyDescent="0.3">
      <c r="B29" s="87"/>
      <c r="C29" s="88" t="s">
        <v>41</v>
      </c>
      <c r="D29" s="117">
        <f>SUM(F29:H29)</f>
        <v>63660</v>
      </c>
      <c r="E29" s="86"/>
      <c r="F29" s="75">
        <v>63350</v>
      </c>
      <c r="G29" s="118">
        <v>43</v>
      </c>
      <c r="H29" s="118">
        <v>267</v>
      </c>
      <c r="I29" s="86"/>
      <c r="J29" s="86"/>
      <c r="K29" s="116"/>
      <c r="N29" s="78"/>
    </row>
    <row r="30" spans="2:14" ht="16.5" thickTop="1" thickBot="1" x14ac:dyDescent="0.3">
      <c r="B30" s="87"/>
      <c r="C30" s="88" t="s">
        <v>42</v>
      </c>
      <c r="D30" s="117">
        <f t="shared" si="0"/>
        <v>120837</v>
      </c>
      <c r="E30" s="86"/>
      <c r="F30" s="75">
        <v>120718</v>
      </c>
      <c r="G30" s="118">
        <v>48</v>
      </c>
      <c r="H30" s="118">
        <v>71</v>
      </c>
      <c r="I30" s="86"/>
      <c r="J30" s="86"/>
      <c r="K30" s="116"/>
    </row>
    <row r="31" spans="2:14" ht="16.5" thickTop="1" thickBot="1" x14ac:dyDescent="0.3">
      <c r="B31" s="87"/>
      <c r="C31" s="88" t="s">
        <v>43</v>
      </c>
      <c r="D31" s="117">
        <f>SUM(F31:H31)</f>
        <v>110</v>
      </c>
      <c r="E31" s="86"/>
      <c r="F31" s="117">
        <v>110</v>
      </c>
      <c r="G31" s="117">
        <v>0</v>
      </c>
      <c r="H31" s="117">
        <v>0</v>
      </c>
      <c r="I31" s="86"/>
      <c r="J31" s="86"/>
      <c r="K31" s="116"/>
    </row>
    <row r="32" spans="2:14" ht="16.5" thickTop="1" thickBot="1" x14ac:dyDescent="0.3">
      <c r="B32" s="87"/>
      <c r="C32" s="88" t="s">
        <v>69</v>
      </c>
      <c r="D32" s="117">
        <f>SUM(F32:H32)</f>
        <v>0</v>
      </c>
      <c r="E32" s="86"/>
      <c r="F32" s="117">
        <v>0</v>
      </c>
      <c r="G32" s="117">
        <v>0</v>
      </c>
      <c r="H32" s="117">
        <v>0</v>
      </c>
      <c r="I32" s="86"/>
      <c r="J32" s="86"/>
      <c r="K32" s="116"/>
    </row>
    <row r="33" spans="2:11" ht="16.5" thickTop="1" thickBot="1" x14ac:dyDescent="0.3">
      <c r="B33" s="87"/>
      <c r="C33" s="88" t="s">
        <v>70</v>
      </c>
      <c r="D33" s="117">
        <f>SUM(F33:H33)</f>
        <v>0</v>
      </c>
      <c r="E33" s="86"/>
      <c r="F33" s="117">
        <v>0</v>
      </c>
      <c r="G33" s="117">
        <v>0</v>
      </c>
      <c r="H33" s="117">
        <v>0</v>
      </c>
      <c r="I33" s="86"/>
      <c r="J33" s="86"/>
      <c r="K33" s="116"/>
    </row>
    <row r="34" spans="2:11" ht="16.5" thickTop="1" thickBot="1" x14ac:dyDescent="0.3">
      <c r="B34" s="87"/>
      <c r="C34" s="88" t="s">
        <v>45</v>
      </c>
      <c r="D34" s="117">
        <f>SUM(F34:H34)</f>
        <v>0</v>
      </c>
      <c r="E34" s="86"/>
      <c r="F34" s="117">
        <v>0</v>
      </c>
      <c r="G34" s="117">
        <v>0</v>
      </c>
      <c r="H34" s="117">
        <v>0</v>
      </c>
      <c r="I34" s="86"/>
      <c r="J34" s="86"/>
      <c r="K34" s="116"/>
    </row>
    <row r="35" spans="2:11" ht="16.5" thickTop="1" thickBot="1" x14ac:dyDescent="0.3">
      <c r="B35" s="87"/>
      <c r="C35" s="88" t="s">
        <v>44</v>
      </c>
      <c r="D35" s="117">
        <f>SUM(F35:H35)</f>
        <v>0</v>
      </c>
      <c r="E35" s="86"/>
      <c r="F35" s="117" t="s">
        <v>94</v>
      </c>
      <c r="G35" s="117" t="s">
        <v>94</v>
      </c>
      <c r="H35" s="117" t="s">
        <v>94</v>
      </c>
      <c r="I35" s="86"/>
      <c r="J35" s="86"/>
      <c r="K35" s="116"/>
    </row>
    <row r="36" spans="2:11" ht="16.5" thickTop="1" thickBot="1" x14ac:dyDescent="0.3">
      <c r="B36" s="87"/>
      <c r="C36" s="84" t="s">
        <v>49</v>
      </c>
      <c r="D36">
        <f>SUM(D37:D39)</f>
        <v>81499</v>
      </c>
      <c r="E36" s="86"/>
      <c r="F36" s="86"/>
      <c r="G36" s="86"/>
      <c r="H36" s="86"/>
      <c r="I36" s="86"/>
      <c r="J36" s="86"/>
      <c r="K36" s="116"/>
    </row>
    <row r="37" spans="2:11" ht="16.5" thickTop="1" thickBot="1" x14ac:dyDescent="0.3">
      <c r="B37" s="87"/>
      <c r="C37" s="88" t="s">
        <v>50</v>
      </c>
      <c r="D37" s="117">
        <f>SUM(F37:H37)</f>
        <v>15933</v>
      </c>
      <c r="E37" s="86"/>
      <c r="F37" s="75">
        <v>15855</v>
      </c>
      <c r="G37" s="75">
        <v>11</v>
      </c>
      <c r="H37" s="75">
        <v>67</v>
      </c>
      <c r="I37" s="86"/>
      <c r="J37" s="86"/>
      <c r="K37" s="116"/>
    </row>
    <row r="38" spans="2:11" ht="16.5" thickTop="1" thickBot="1" x14ac:dyDescent="0.3">
      <c r="B38" s="87"/>
      <c r="C38" s="88" t="s">
        <v>51</v>
      </c>
      <c r="D38" s="117">
        <f>G38</f>
        <v>61902</v>
      </c>
      <c r="E38" s="86"/>
      <c r="F38" s="86"/>
      <c r="G38" s="75">
        <v>61902</v>
      </c>
      <c r="H38" s="86"/>
      <c r="I38" s="86"/>
      <c r="J38" s="86"/>
      <c r="K38" s="116"/>
    </row>
    <row r="39" spans="2:11" ht="16.5" thickTop="1" thickBot="1" x14ac:dyDescent="0.3">
      <c r="B39" s="87"/>
      <c r="C39" s="88" t="s">
        <v>52</v>
      </c>
      <c r="D39" s="75">
        <f>K39</f>
        <v>3664</v>
      </c>
      <c r="E39" s="86"/>
      <c r="F39" s="86"/>
      <c r="G39" s="86"/>
      <c r="H39" s="86"/>
      <c r="I39" s="86"/>
      <c r="J39" s="86"/>
      <c r="K39" s="75">
        <v>3664</v>
      </c>
    </row>
    <row r="40" spans="2:11" ht="16.5" thickTop="1" thickBot="1" x14ac:dyDescent="0.3">
      <c r="B40" s="87"/>
      <c r="C40" s="84" t="s">
        <v>10</v>
      </c>
      <c r="D40">
        <f>SUM(D41:D50)</f>
        <v>62003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75" t="s">
        <v>94</v>
      </c>
      <c r="E41" s="86"/>
      <c r="F41" s="75" t="s">
        <v>94</v>
      </c>
      <c r="G41" s="75" t="s">
        <v>94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111</v>
      </c>
      <c r="D42" s="75">
        <v>37292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95</v>
      </c>
      <c r="D43" s="75" t="s">
        <v>94</v>
      </c>
      <c r="E43" s="86"/>
      <c r="F43" s="75" t="s">
        <v>94</v>
      </c>
      <c r="G43" s="75" t="s">
        <v>94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96</v>
      </c>
      <c r="D44" s="75" t="s">
        <v>94</v>
      </c>
      <c r="E44" s="86"/>
      <c r="F44" s="75" t="s">
        <v>94</v>
      </c>
      <c r="G44" s="86"/>
      <c r="H44" s="86"/>
      <c r="I44" s="75" t="s">
        <v>94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94</v>
      </c>
      <c r="E45" s="86"/>
      <c r="F45" s="75" t="s">
        <v>94</v>
      </c>
      <c r="G45" s="75" t="s">
        <v>94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97</v>
      </c>
      <c r="D46" s="75" t="s">
        <v>94</v>
      </c>
      <c r="E46" s="86"/>
      <c r="F46" s="75" t="s">
        <v>94</v>
      </c>
      <c r="G46" s="75" t="s">
        <v>94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98</v>
      </c>
      <c r="D47" s="75" t="s">
        <v>94</v>
      </c>
      <c r="E47" s="86"/>
      <c r="F47" s="75" t="s">
        <v>94</v>
      </c>
      <c r="G47" s="75" t="s">
        <v>94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99</v>
      </c>
      <c r="D48" s="75" t="s">
        <v>94</v>
      </c>
      <c r="E48" s="86"/>
      <c r="F48" s="86"/>
      <c r="G48" s="86"/>
      <c r="H48" s="86"/>
      <c r="I48" s="75" t="s">
        <v>94</v>
      </c>
      <c r="J48" s="75" t="s">
        <v>94</v>
      </c>
      <c r="K48" s="75" t="s">
        <v>94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75">
        <f>J50</f>
        <v>24711</v>
      </c>
      <c r="E50" s="86"/>
      <c r="F50" s="86"/>
      <c r="G50" s="86"/>
      <c r="H50" s="86"/>
      <c r="I50" s="86"/>
      <c r="J50" s="75">
        <v>24711</v>
      </c>
      <c r="K50" s="116"/>
    </row>
    <row r="51" spans="2:11" ht="16.5" thickTop="1" thickBot="1" x14ac:dyDescent="0.3">
      <c r="B51" s="92" t="s">
        <v>56</v>
      </c>
      <c r="C51" s="93" t="s">
        <v>57</v>
      </c>
      <c r="D51">
        <f>SUM(D52:D64)</f>
        <v>703616</v>
      </c>
      <c r="E51" s="86"/>
      <c r="F51" s="86"/>
      <c r="G51" s="86"/>
      <c r="H51" s="86"/>
      <c r="I51" s="86"/>
      <c r="J51" s="86"/>
      <c r="K51" s="116"/>
    </row>
    <row r="52" spans="2:11" ht="16.5" thickTop="1" thickBot="1" x14ac:dyDescent="0.3">
      <c r="B52" s="94"/>
      <c r="C52" s="95" t="s">
        <v>48</v>
      </c>
      <c r="D52" s="117">
        <f>SUM(F52:H52)</f>
        <v>516571</v>
      </c>
      <c r="E52" s="86"/>
      <c r="F52" s="75">
        <v>514746</v>
      </c>
      <c r="G52" s="75">
        <v>1363</v>
      </c>
      <c r="H52" s="75">
        <v>462</v>
      </c>
      <c r="I52" s="86"/>
      <c r="J52" s="86"/>
      <c r="K52" s="116"/>
    </row>
    <row r="53" spans="2:11" ht="16.5" thickTop="1" thickBot="1" x14ac:dyDescent="0.3">
      <c r="B53" s="94"/>
      <c r="C53" s="95" t="s">
        <v>58</v>
      </c>
      <c r="D53" s="117">
        <f>SUM(F53:H53)</f>
        <v>106685</v>
      </c>
      <c r="E53" s="86"/>
      <c r="F53" s="75">
        <v>106360</v>
      </c>
      <c r="G53" s="75">
        <v>234</v>
      </c>
      <c r="H53" s="75">
        <v>91</v>
      </c>
      <c r="I53" s="86"/>
      <c r="J53" s="86"/>
      <c r="K53" s="116"/>
    </row>
    <row r="54" spans="2:11" ht="16.5" thickTop="1" thickBot="1" x14ac:dyDescent="0.3">
      <c r="B54" s="94"/>
      <c r="C54" s="95" t="s">
        <v>59</v>
      </c>
      <c r="D54" s="75" t="s">
        <v>94</v>
      </c>
      <c r="E54" s="86"/>
      <c r="F54" s="86"/>
      <c r="G54" s="75" t="s">
        <v>94</v>
      </c>
      <c r="H54" s="75" t="s">
        <v>94</v>
      </c>
      <c r="I54" s="86"/>
      <c r="J54" s="86"/>
      <c r="K54" s="116"/>
    </row>
    <row r="55" spans="2:11" ht="16.5" thickTop="1" thickBot="1" x14ac:dyDescent="0.3">
      <c r="B55" s="94"/>
      <c r="C55" s="95" t="s">
        <v>60</v>
      </c>
      <c r="D55" s="75" t="s">
        <v>94</v>
      </c>
      <c r="E55" s="86"/>
      <c r="F55" s="86"/>
      <c r="G55" s="75" t="s">
        <v>94</v>
      </c>
      <c r="H55" s="75" t="s">
        <v>94</v>
      </c>
      <c r="I55" s="86"/>
      <c r="J55" s="86"/>
      <c r="K55" s="116"/>
    </row>
    <row r="56" spans="2:11" ht="16.5" thickTop="1" thickBot="1" x14ac:dyDescent="0.3">
      <c r="B56" s="94"/>
      <c r="C56" s="93" t="s">
        <v>100</v>
      </c>
      <c r="D56" s="89"/>
      <c r="E56" s="86"/>
      <c r="F56" s="86"/>
      <c r="G56" s="86"/>
      <c r="H56" s="86"/>
      <c r="I56" s="86"/>
      <c r="J56" s="86"/>
      <c r="K56" s="116"/>
    </row>
    <row r="57" spans="2:11" ht="16.5" thickTop="1" thickBot="1" x14ac:dyDescent="0.3">
      <c r="B57" s="94"/>
      <c r="C57" s="95" t="s">
        <v>58</v>
      </c>
      <c r="D57" s="117">
        <f>SUM(F57:H57)</f>
        <v>1037</v>
      </c>
      <c r="E57" s="86"/>
      <c r="F57" s="117">
        <v>1033</v>
      </c>
      <c r="G57" s="117">
        <v>3</v>
      </c>
      <c r="H57" s="117">
        <v>1</v>
      </c>
      <c r="I57" s="86"/>
      <c r="J57" s="86"/>
      <c r="K57" s="116"/>
    </row>
    <row r="58" spans="2:11" ht="16.5" thickTop="1" thickBot="1" x14ac:dyDescent="0.3">
      <c r="B58" s="94"/>
      <c r="C58" s="95" t="s">
        <v>45</v>
      </c>
      <c r="D58" s="75">
        <f>SUM(F58:H58)</f>
        <v>0</v>
      </c>
      <c r="E58" s="86"/>
      <c r="F58" s="117">
        <v>0</v>
      </c>
      <c r="G58" s="117">
        <v>0</v>
      </c>
      <c r="H58" s="117">
        <v>0</v>
      </c>
      <c r="I58" s="86"/>
      <c r="J58" s="86"/>
      <c r="K58" s="116"/>
    </row>
    <row r="59" spans="2:11" ht="16.5" thickTop="1" thickBot="1" x14ac:dyDescent="0.3">
      <c r="B59" s="94"/>
      <c r="C59" s="93" t="s">
        <v>101</v>
      </c>
      <c r="D59" s="89"/>
      <c r="E59" s="86"/>
      <c r="F59" s="85"/>
      <c r="G59" s="85"/>
      <c r="H59" s="85"/>
      <c r="I59" s="85"/>
      <c r="J59" s="86"/>
      <c r="K59" s="116"/>
    </row>
    <row r="60" spans="2:11" ht="16.5" thickTop="1" thickBot="1" x14ac:dyDescent="0.3">
      <c r="B60" s="94"/>
      <c r="C60" s="95" t="s">
        <v>74</v>
      </c>
      <c r="D60" s="117" t="s">
        <v>94</v>
      </c>
      <c r="E60" s="86"/>
      <c r="F60" s="117" t="s">
        <v>94</v>
      </c>
      <c r="G60" s="117" t="s">
        <v>94</v>
      </c>
      <c r="H60" s="117" t="s">
        <v>94</v>
      </c>
      <c r="I60" s="86"/>
      <c r="J60" s="85"/>
      <c r="K60" s="116"/>
    </row>
    <row r="61" spans="2:11" ht="16.5" thickTop="1" thickBot="1" x14ac:dyDescent="0.3">
      <c r="B61" s="94"/>
      <c r="C61" s="95" t="s">
        <v>102</v>
      </c>
      <c r="D61" s="117" t="s">
        <v>94</v>
      </c>
      <c r="E61" s="86"/>
      <c r="F61" s="117" t="s">
        <v>94</v>
      </c>
      <c r="G61" s="117" t="s">
        <v>94</v>
      </c>
      <c r="H61" s="117" t="s">
        <v>94</v>
      </c>
      <c r="I61" s="86"/>
      <c r="J61" s="85"/>
      <c r="K61" s="116"/>
    </row>
    <row r="62" spans="2:11" ht="16.5" thickTop="1" thickBot="1" x14ac:dyDescent="0.3">
      <c r="B62" s="94"/>
      <c r="C62" s="95" t="s">
        <v>103</v>
      </c>
      <c r="D62" s="117">
        <f>SUM(F62:H62)</f>
        <v>0</v>
      </c>
      <c r="E62" s="86"/>
      <c r="F62" s="117" t="s">
        <v>94</v>
      </c>
      <c r="G62" s="117" t="s">
        <v>113</v>
      </c>
      <c r="H62" s="117" t="s">
        <v>94</v>
      </c>
      <c r="I62" s="86"/>
      <c r="J62" s="85"/>
      <c r="K62" s="116"/>
    </row>
    <row r="63" spans="2:11" ht="16.5" thickTop="1" thickBot="1" x14ac:dyDescent="0.3">
      <c r="B63" s="94"/>
      <c r="C63" s="93" t="s">
        <v>104</v>
      </c>
      <c r="D63" s="89"/>
      <c r="E63" s="86"/>
      <c r="F63" s="86"/>
      <c r="G63" s="86"/>
      <c r="H63" s="86"/>
      <c r="I63" s="86"/>
      <c r="J63" s="85"/>
      <c r="K63" s="116"/>
    </row>
    <row r="64" spans="2:11" ht="16.5" thickTop="1" thickBot="1" x14ac:dyDescent="0.3">
      <c r="B64" s="94"/>
      <c r="C64" s="95" t="s">
        <v>105</v>
      </c>
      <c r="D64" s="117">
        <f>SUM(F64:H64)</f>
        <v>79323</v>
      </c>
      <c r="E64" s="86"/>
      <c r="F64" s="117">
        <v>79050</v>
      </c>
      <c r="G64" s="117">
        <v>204</v>
      </c>
      <c r="H64" s="117">
        <v>69</v>
      </c>
      <c r="I64" s="86"/>
      <c r="J64" s="85"/>
      <c r="K64" s="116"/>
    </row>
    <row r="65" spans="2:11" ht="16.5" thickTop="1" thickBot="1" x14ac:dyDescent="0.3">
      <c r="B65" s="83" t="s">
        <v>61</v>
      </c>
      <c r="C65" s="84" t="s">
        <v>62</v>
      </c>
      <c r="D65">
        <f>SUM(D66:D69)</f>
        <v>45245</v>
      </c>
      <c r="E65" s="86"/>
      <c r="F65" s="86"/>
      <c r="G65" s="86"/>
      <c r="H65" s="86"/>
      <c r="I65" s="86"/>
      <c r="J65" s="85"/>
      <c r="K65" s="116"/>
    </row>
    <row r="66" spans="2:11" ht="16.5" thickTop="1" thickBot="1" x14ac:dyDescent="0.3">
      <c r="B66" s="87"/>
      <c r="C66" s="88" t="s">
        <v>110</v>
      </c>
      <c r="D66" s="75">
        <f>SUM(F66:H66)</f>
        <v>37122</v>
      </c>
      <c r="E66" s="86"/>
      <c r="F66" s="86"/>
      <c r="G66" s="75">
        <v>37122</v>
      </c>
      <c r="H66" s="85"/>
      <c r="I66" s="85"/>
      <c r="J66" s="85"/>
      <c r="K66" s="116"/>
    </row>
    <row r="67" spans="2:11" ht="16.5" thickTop="1" thickBot="1" x14ac:dyDescent="0.3">
      <c r="B67" s="87"/>
      <c r="C67" s="88" t="s">
        <v>63</v>
      </c>
      <c r="D67" s="117">
        <f>SUM(F67:H67)</f>
        <v>0</v>
      </c>
      <c r="E67" s="86"/>
      <c r="F67" s="117" t="s">
        <v>94</v>
      </c>
      <c r="G67" s="117" t="s">
        <v>94</v>
      </c>
      <c r="H67" s="117" t="s">
        <v>94</v>
      </c>
      <c r="I67" s="86"/>
      <c r="J67" s="85"/>
      <c r="K67" s="116"/>
    </row>
    <row r="68" spans="2:11" ht="16.5" thickTop="1" thickBot="1" x14ac:dyDescent="0.3">
      <c r="B68" s="87"/>
      <c r="C68" s="84" t="s">
        <v>64</v>
      </c>
      <c r="D68" s="89"/>
      <c r="E68" s="86"/>
      <c r="F68" s="86"/>
      <c r="G68" s="86"/>
      <c r="H68" s="86"/>
      <c r="I68" s="86"/>
      <c r="J68" s="85"/>
      <c r="K68" s="119"/>
    </row>
    <row r="69" spans="2:11" ht="16.5" thickTop="1" thickBot="1" x14ac:dyDescent="0.3">
      <c r="B69" s="87"/>
      <c r="C69" s="88" t="s">
        <v>65</v>
      </c>
      <c r="D69" s="117">
        <f>SUM(G69:H69)</f>
        <v>8123</v>
      </c>
      <c r="E69" s="86"/>
      <c r="F69" s="86"/>
      <c r="G69" s="75">
        <v>5415</v>
      </c>
      <c r="H69" s="75">
        <v>2708</v>
      </c>
      <c r="I69" s="86"/>
      <c r="J69" s="85"/>
      <c r="K69" s="116"/>
    </row>
    <row r="70" spans="2:11" ht="16.5" thickTop="1" thickBot="1" x14ac:dyDescent="0.3">
      <c r="B70" s="92" t="s">
        <v>11</v>
      </c>
      <c r="C70" s="96" t="s">
        <v>66</v>
      </c>
      <c r="D70">
        <f>SUM(D71:D75)</f>
        <v>124641</v>
      </c>
      <c r="E70" s="86"/>
      <c r="F70" s="86"/>
      <c r="G70" s="86"/>
      <c r="H70" s="86"/>
      <c r="I70" s="86"/>
      <c r="J70" s="86"/>
      <c r="K70" s="116"/>
    </row>
    <row r="71" spans="2:11" ht="16.5" thickTop="1" thickBot="1" x14ac:dyDescent="0.3">
      <c r="B71" s="94"/>
      <c r="C71" s="97" t="s">
        <v>106</v>
      </c>
      <c r="D71" s="117">
        <f>G71</f>
        <v>97147</v>
      </c>
      <c r="E71" s="86"/>
      <c r="F71" s="86"/>
      <c r="G71" s="117">
        <v>97147</v>
      </c>
      <c r="H71" s="86"/>
      <c r="I71" s="86"/>
      <c r="J71" s="85"/>
      <c r="K71" s="116"/>
    </row>
    <row r="72" spans="2:11" ht="16.5" thickTop="1" thickBot="1" x14ac:dyDescent="0.3">
      <c r="B72" s="94"/>
      <c r="C72" s="97" t="s">
        <v>107</v>
      </c>
      <c r="D72" s="117">
        <f>SUM(G72:H72)</f>
        <v>19073</v>
      </c>
      <c r="E72" s="86"/>
      <c r="F72" s="86"/>
      <c r="G72" s="117">
        <v>15804</v>
      </c>
      <c r="H72" s="117">
        <v>3269</v>
      </c>
      <c r="I72" s="86"/>
      <c r="J72" s="85"/>
      <c r="K72" s="116"/>
    </row>
    <row r="73" spans="2:11" ht="16.5" thickTop="1" thickBot="1" x14ac:dyDescent="0.3">
      <c r="B73" s="94"/>
      <c r="C73" s="96" t="s">
        <v>67</v>
      </c>
      <c r="D73" s="89"/>
      <c r="E73" s="86"/>
      <c r="F73" s="86"/>
      <c r="G73" s="86"/>
      <c r="H73" s="86"/>
      <c r="I73" s="86"/>
      <c r="J73" s="86"/>
      <c r="K73" s="116"/>
    </row>
    <row r="74" spans="2:11" ht="16.5" thickTop="1" thickBot="1" x14ac:dyDescent="0.3">
      <c r="B74" s="94"/>
      <c r="C74" s="97" t="s">
        <v>108</v>
      </c>
      <c r="D74" s="117">
        <f>H74</f>
        <v>8421</v>
      </c>
      <c r="E74" s="86"/>
      <c r="F74" s="86"/>
      <c r="G74" s="86"/>
      <c r="H74" s="117">
        <v>8421</v>
      </c>
      <c r="I74" s="86"/>
      <c r="J74" s="85"/>
      <c r="K74" s="116"/>
    </row>
    <row r="75" spans="2:11" ht="16.5" thickTop="1" thickBot="1" x14ac:dyDescent="0.3">
      <c r="B75" s="120"/>
      <c r="C75" s="121" t="s">
        <v>109</v>
      </c>
      <c r="D75" s="117" t="s">
        <v>94</v>
      </c>
      <c r="E75" s="122"/>
      <c r="F75" s="117" t="s">
        <v>94</v>
      </c>
      <c r="G75" s="117" t="s">
        <v>94</v>
      </c>
      <c r="H75" s="117" t="s">
        <v>94</v>
      </c>
      <c r="I75" s="122"/>
      <c r="J75" s="122"/>
      <c r="K75" s="123"/>
    </row>
    <row r="76" spans="2:11" ht="15.75" thickBot="1" x14ac:dyDescent="0.3"/>
    <row r="77" spans="2:11" ht="15.75" thickBot="1" x14ac:dyDescent="0.3">
      <c r="B77" s="98" t="s">
        <v>68</v>
      </c>
      <c r="C77" s="99"/>
      <c r="D77" s="124">
        <f>SUM(D14, D20, D28, D36, D40, D51, D65, D70)</f>
        <v>1830440</v>
      </c>
      <c r="E77" s="86"/>
      <c r="F77" s="126">
        <f>SUM(F14:F75)</f>
        <v>1526511</v>
      </c>
      <c r="G77" s="126">
        <f>SUM(G14:G75)</f>
        <v>220283</v>
      </c>
      <c r="H77" s="126">
        <f>SUM(H14:H75)</f>
        <v>17979</v>
      </c>
      <c r="I77" s="125"/>
      <c r="J77" s="125">
        <f>SUM(J14:J75)</f>
        <v>24711</v>
      </c>
      <c r="K77" s="127">
        <f>SUM(K14:K75)</f>
        <v>3664</v>
      </c>
    </row>
    <row r="78" spans="2:11" x14ac:dyDescent="0.25">
      <c r="J78" s="128"/>
      <c r="K78" s="128"/>
    </row>
  </sheetData>
  <mergeCells count="1">
    <mergeCell ref="B12:K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C46" workbookViewId="0">
      <selection activeCell="G75" sqref="G75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81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0" t="s">
        <v>72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2:11" x14ac:dyDescent="0.25">
      <c r="B13" s="79"/>
      <c r="C13" s="80"/>
      <c r="D13" s="81" t="s">
        <v>87</v>
      </c>
      <c r="E13" s="113"/>
      <c r="F13" s="82" t="s">
        <v>88</v>
      </c>
      <c r="G13" s="82" t="s">
        <v>89</v>
      </c>
      <c r="H13" s="82" t="s">
        <v>90</v>
      </c>
      <c r="I13" s="82" t="s">
        <v>91</v>
      </c>
      <c r="J13" s="82" t="s">
        <v>92</v>
      </c>
      <c r="K13" s="114" t="s">
        <v>93</v>
      </c>
    </row>
    <row r="14" spans="2:11" ht="15.75" thickBot="1" x14ac:dyDescent="0.3">
      <c r="B14" s="83" t="s">
        <v>39</v>
      </c>
      <c r="C14" s="84" t="s">
        <v>40</v>
      </c>
      <c r="D14">
        <f>SUM(D15:D19)</f>
        <v>119005</v>
      </c>
      <c r="E14" s="115"/>
      <c r="F14" s="85"/>
      <c r="G14" s="85"/>
      <c r="H14" s="85"/>
      <c r="I14" s="85"/>
      <c r="J14" s="86"/>
      <c r="K14" s="116"/>
    </row>
    <row r="15" spans="2:11" ht="16.5" thickTop="1" thickBot="1" x14ac:dyDescent="0.3">
      <c r="B15" s="87"/>
      <c r="C15" s="88" t="s">
        <v>41</v>
      </c>
      <c r="D15" s="117">
        <f>SUM(F15:H15)</f>
        <v>29567</v>
      </c>
      <c r="E15" s="86"/>
      <c r="F15" s="90">
        <v>29423</v>
      </c>
      <c r="G15" s="90">
        <v>20</v>
      </c>
      <c r="H15" s="90">
        <v>124</v>
      </c>
      <c r="I15" s="86"/>
      <c r="J15" s="86"/>
      <c r="K15" s="116"/>
    </row>
    <row r="16" spans="2:11" ht="16.5" thickTop="1" thickBot="1" x14ac:dyDescent="0.3">
      <c r="B16" s="87"/>
      <c r="C16" s="88" t="s">
        <v>42</v>
      </c>
      <c r="D16" s="117">
        <f>SUM(F16:H16)</f>
        <v>49121</v>
      </c>
      <c r="E16" s="86"/>
      <c r="F16" s="90">
        <v>49073</v>
      </c>
      <c r="G16" s="90">
        <v>19</v>
      </c>
      <c r="H16" s="90">
        <v>29</v>
      </c>
      <c r="I16" s="86"/>
      <c r="J16" s="86"/>
      <c r="K16" s="116"/>
    </row>
    <row r="17" spans="2:14" ht="16.5" thickTop="1" thickBot="1" x14ac:dyDescent="0.3">
      <c r="B17" s="87"/>
      <c r="C17" s="88" t="s">
        <v>43</v>
      </c>
      <c r="D17" s="117">
        <f>SUM(F17:H17)</f>
        <v>19792</v>
      </c>
      <c r="E17" s="86"/>
      <c r="F17" s="90">
        <v>19714</v>
      </c>
      <c r="G17" s="90">
        <v>20</v>
      </c>
      <c r="H17" s="90">
        <v>58</v>
      </c>
      <c r="I17" s="86"/>
      <c r="J17" s="86"/>
      <c r="K17" s="116"/>
    </row>
    <row r="18" spans="2:14" ht="16.5" thickTop="1" thickBot="1" x14ac:dyDescent="0.3">
      <c r="B18" s="87"/>
      <c r="C18" s="88" t="s">
        <v>69</v>
      </c>
      <c r="D18" s="117">
        <f>SUM(F18:H18)</f>
        <v>19488</v>
      </c>
      <c r="E18" s="86"/>
      <c r="F18" s="90">
        <v>19422</v>
      </c>
      <c r="G18" s="90">
        <v>17</v>
      </c>
      <c r="H18" s="90">
        <v>49</v>
      </c>
      <c r="I18" s="86"/>
      <c r="J18" s="86"/>
      <c r="K18" s="116"/>
    </row>
    <row r="19" spans="2:14" ht="16.5" thickTop="1" thickBot="1" x14ac:dyDescent="0.3">
      <c r="B19" s="87"/>
      <c r="C19" s="88" t="s">
        <v>44</v>
      </c>
      <c r="D19" s="117">
        <f>SUM(F19:H19)</f>
        <v>1037</v>
      </c>
      <c r="E19" s="86"/>
      <c r="F19" s="90"/>
      <c r="G19" s="90">
        <v>353</v>
      </c>
      <c r="H19" s="90">
        <v>684</v>
      </c>
      <c r="I19" s="86"/>
      <c r="J19" s="86"/>
      <c r="K19" s="116"/>
    </row>
    <row r="20" spans="2:14" ht="16.5" thickTop="1" thickBot="1" x14ac:dyDescent="0.3">
      <c r="B20" s="87"/>
      <c r="C20" s="84" t="s">
        <v>46</v>
      </c>
      <c r="D20">
        <f>SUM(D21:D27)</f>
        <v>39346</v>
      </c>
      <c r="E20" s="86"/>
      <c r="F20" s="85"/>
      <c r="G20" s="85"/>
      <c r="H20" s="85"/>
      <c r="I20" s="86"/>
      <c r="J20" s="86"/>
      <c r="K20" s="116"/>
    </row>
    <row r="21" spans="2:14" ht="16.5" thickTop="1" thickBot="1" x14ac:dyDescent="0.3">
      <c r="B21" s="87"/>
      <c r="C21" s="88" t="s">
        <v>41</v>
      </c>
      <c r="D21" s="117">
        <f>SUM(F21:H21)</f>
        <v>9501</v>
      </c>
      <c r="E21" s="86"/>
      <c r="F21" s="75">
        <v>9455</v>
      </c>
      <c r="G21" s="118">
        <v>6</v>
      </c>
      <c r="H21" s="118">
        <v>40</v>
      </c>
      <c r="I21" s="86"/>
      <c r="J21" s="86"/>
      <c r="K21" s="116"/>
    </row>
    <row r="22" spans="2:14" ht="16.5" thickTop="1" thickBot="1" x14ac:dyDescent="0.3">
      <c r="B22" s="87"/>
      <c r="C22" s="88" t="s">
        <v>42</v>
      </c>
      <c r="D22" s="117">
        <f t="shared" ref="D22:D30" si="0">SUM(F22:H22)</f>
        <v>17789</v>
      </c>
      <c r="E22" s="86"/>
      <c r="F22" s="75">
        <v>17772</v>
      </c>
      <c r="G22" s="118">
        <v>7</v>
      </c>
      <c r="H22" s="118">
        <v>10</v>
      </c>
      <c r="I22" s="86"/>
      <c r="J22" s="86"/>
      <c r="K22" s="116"/>
    </row>
    <row r="23" spans="2:14" ht="16.5" thickTop="1" thickBot="1" x14ac:dyDescent="0.3">
      <c r="B23" s="87"/>
      <c r="C23" s="88" t="s">
        <v>43</v>
      </c>
      <c r="D23" s="117">
        <f>SUM(F23:H23)</f>
        <v>3473</v>
      </c>
      <c r="E23" s="86"/>
      <c r="F23" s="117">
        <v>3460</v>
      </c>
      <c r="G23" s="117">
        <v>3</v>
      </c>
      <c r="H23" s="117">
        <v>10</v>
      </c>
      <c r="I23" s="86"/>
      <c r="J23" s="86"/>
      <c r="K23" s="116"/>
    </row>
    <row r="24" spans="2:14" ht="16.5" thickTop="1" thickBot="1" x14ac:dyDescent="0.3">
      <c r="B24" s="87"/>
      <c r="C24" s="88" t="s">
        <v>69</v>
      </c>
      <c r="D24" s="117">
        <f>SUM(F24:H24)</f>
        <v>8402</v>
      </c>
      <c r="E24" s="86"/>
      <c r="F24" s="117">
        <v>8374</v>
      </c>
      <c r="G24" s="117">
        <v>7</v>
      </c>
      <c r="H24" s="117">
        <v>21</v>
      </c>
      <c r="I24" s="86"/>
      <c r="J24" s="86"/>
      <c r="K24" s="116"/>
      <c r="N24" s="78"/>
    </row>
    <row r="25" spans="2:14" ht="16.5" thickTop="1" thickBot="1" x14ac:dyDescent="0.3">
      <c r="B25" s="87"/>
      <c r="C25" s="88" t="s">
        <v>70</v>
      </c>
      <c r="D25" s="117" t="s">
        <v>94</v>
      </c>
      <c r="E25" s="86"/>
      <c r="F25" s="117" t="s">
        <v>94</v>
      </c>
      <c r="G25" s="117" t="s">
        <v>94</v>
      </c>
      <c r="H25" s="117" t="s">
        <v>94</v>
      </c>
      <c r="I25" s="86"/>
      <c r="J25" s="86"/>
      <c r="K25" s="116"/>
      <c r="N25" s="78"/>
    </row>
    <row r="26" spans="2:14" ht="16.5" thickTop="1" thickBot="1" x14ac:dyDescent="0.3">
      <c r="B26" s="87"/>
      <c r="C26" s="88" t="s">
        <v>45</v>
      </c>
      <c r="D26" s="117">
        <f>SUM(F26:H26)</f>
        <v>23</v>
      </c>
      <c r="E26" s="86"/>
      <c r="F26" s="117">
        <v>23</v>
      </c>
      <c r="G26" s="117">
        <v>0</v>
      </c>
      <c r="H26" s="117">
        <v>0</v>
      </c>
      <c r="I26" s="86"/>
      <c r="J26" s="86"/>
      <c r="K26" s="116"/>
      <c r="N26" s="78"/>
    </row>
    <row r="27" spans="2:14" ht="16.5" thickTop="1" thickBot="1" x14ac:dyDescent="0.3">
      <c r="B27" s="87"/>
      <c r="C27" s="88" t="s">
        <v>44</v>
      </c>
      <c r="D27" s="117">
        <f>SUM(F27:H27)</f>
        <v>158</v>
      </c>
      <c r="E27" s="86"/>
      <c r="F27" s="117" t="s">
        <v>94</v>
      </c>
      <c r="G27" s="117">
        <v>54</v>
      </c>
      <c r="H27" s="117">
        <v>104</v>
      </c>
      <c r="I27" s="86"/>
      <c r="J27" s="86"/>
      <c r="K27" s="116"/>
      <c r="N27" s="78"/>
    </row>
    <row r="28" spans="2:14" ht="16.5" thickTop="1" thickBot="1" x14ac:dyDescent="0.3">
      <c r="B28" s="87"/>
      <c r="C28" s="84" t="s">
        <v>47</v>
      </c>
      <c r="D28">
        <f>SUM(D29:D35)</f>
        <v>28406</v>
      </c>
      <c r="E28" s="86"/>
      <c r="F28" s="85"/>
      <c r="G28" s="85"/>
      <c r="H28" s="85"/>
      <c r="I28" s="85"/>
      <c r="J28" s="86"/>
      <c r="K28" s="116"/>
      <c r="N28" s="78"/>
    </row>
    <row r="29" spans="2:14" ht="16.5" thickTop="1" thickBot="1" x14ac:dyDescent="0.3">
      <c r="B29" s="87"/>
      <c r="C29" s="88" t="s">
        <v>41</v>
      </c>
      <c r="D29" s="117">
        <f>SUM(F29:H29)</f>
        <v>20395</v>
      </c>
      <c r="E29" s="86"/>
      <c r="F29" s="75">
        <v>20295</v>
      </c>
      <c r="G29" s="118">
        <v>14</v>
      </c>
      <c r="H29" s="118">
        <v>86</v>
      </c>
      <c r="I29" s="86"/>
      <c r="J29" s="86"/>
      <c r="K29" s="116"/>
      <c r="N29" s="78"/>
    </row>
    <row r="30" spans="2:14" ht="16.5" thickTop="1" thickBot="1" x14ac:dyDescent="0.3">
      <c r="B30" s="87"/>
      <c r="C30" s="88" t="s">
        <v>42</v>
      </c>
      <c r="D30" s="117">
        <f t="shared" si="0"/>
        <v>8011</v>
      </c>
      <c r="E30" s="86"/>
      <c r="F30" s="75">
        <v>8003</v>
      </c>
      <c r="G30" s="118">
        <v>3</v>
      </c>
      <c r="H30" s="118">
        <v>5</v>
      </c>
      <c r="I30" s="86"/>
      <c r="J30" s="86"/>
      <c r="K30" s="116"/>
    </row>
    <row r="31" spans="2:14" ht="16.5" thickTop="1" thickBot="1" x14ac:dyDescent="0.3">
      <c r="B31" s="87"/>
      <c r="C31" s="88" t="s">
        <v>43</v>
      </c>
      <c r="D31" s="117">
        <f>SUM(F31:H31)</f>
        <v>0</v>
      </c>
      <c r="E31" s="86"/>
      <c r="F31" s="117">
        <v>0</v>
      </c>
      <c r="G31" s="117">
        <v>0</v>
      </c>
      <c r="H31" s="117">
        <v>0</v>
      </c>
      <c r="I31" s="86"/>
      <c r="J31" s="86"/>
      <c r="K31" s="116"/>
    </row>
    <row r="32" spans="2:14" ht="16.5" thickTop="1" thickBot="1" x14ac:dyDescent="0.3">
      <c r="B32" s="87"/>
      <c r="C32" s="88" t="s">
        <v>69</v>
      </c>
      <c r="D32" s="117">
        <f>SUM(F32:H32)</f>
        <v>0</v>
      </c>
      <c r="E32" s="86"/>
      <c r="F32" s="117">
        <v>0</v>
      </c>
      <c r="G32" s="117">
        <v>0</v>
      </c>
      <c r="H32" s="117">
        <v>0</v>
      </c>
      <c r="I32" s="86"/>
      <c r="J32" s="86"/>
      <c r="K32" s="116"/>
    </row>
    <row r="33" spans="2:11" ht="16.5" thickTop="1" thickBot="1" x14ac:dyDescent="0.3">
      <c r="B33" s="87"/>
      <c r="C33" s="88" t="s">
        <v>70</v>
      </c>
      <c r="D33" s="117">
        <f>SUM(F33:H33)</f>
        <v>0</v>
      </c>
      <c r="E33" s="86"/>
      <c r="F33" s="117">
        <v>0</v>
      </c>
      <c r="G33" s="117">
        <v>0</v>
      </c>
      <c r="H33" s="117">
        <v>0</v>
      </c>
      <c r="I33" s="86"/>
      <c r="J33" s="86"/>
      <c r="K33" s="116"/>
    </row>
    <row r="34" spans="2:11" ht="16.5" thickTop="1" thickBot="1" x14ac:dyDescent="0.3">
      <c r="B34" s="87"/>
      <c r="C34" s="88" t="s">
        <v>45</v>
      </c>
      <c r="D34" s="117">
        <f>SUM(F34:H34)</f>
        <v>0</v>
      </c>
      <c r="E34" s="86"/>
      <c r="F34" s="117">
        <v>0</v>
      </c>
      <c r="G34" s="117">
        <v>0</v>
      </c>
      <c r="H34" s="117">
        <v>0</v>
      </c>
      <c r="I34" s="86"/>
      <c r="J34" s="86"/>
      <c r="K34" s="116"/>
    </row>
    <row r="35" spans="2:11" ht="16.5" thickTop="1" thickBot="1" x14ac:dyDescent="0.3">
      <c r="B35" s="87"/>
      <c r="C35" s="88" t="s">
        <v>44</v>
      </c>
      <c r="D35" s="117">
        <f>SUM(F35:H35)</f>
        <v>0</v>
      </c>
      <c r="E35" s="86"/>
      <c r="F35" s="117" t="s">
        <v>94</v>
      </c>
      <c r="G35" s="117" t="s">
        <v>94</v>
      </c>
      <c r="H35" s="117" t="s">
        <v>94</v>
      </c>
      <c r="I35" s="86"/>
      <c r="J35" s="86"/>
      <c r="K35" s="116"/>
    </row>
    <row r="36" spans="2:11" ht="16.5" thickTop="1" thickBot="1" x14ac:dyDescent="0.3">
      <c r="B36" s="87"/>
      <c r="C36" s="84" t="s">
        <v>49</v>
      </c>
      <c r="D36">
        <f>SUM(D37:D39)</f>
        <v>14805</v>
      </c>
      <c r="E36" s="86"/>
      <c r="F36" s="86"/>
      <c r="G36" s="86"/>
      <c r="H36" s="86"/>
      <c r="I36" s="86"/>
      <c r="J36" s="86"/>
      <c r="K36" s="116"/>
    </row>
    <row r="37" spans="2:11" ht="16.5" thickTop="1" thickBot="1" x14ac:dyDescent="0.3">
      <c r="B37" s="87"/>
      <c r="C37" s="88" t="s">
        <v>50</v>
      </c>
      <c r="D37" s="117">
        <f>SUM(F37:H37)</f>
        <v>3461</v>
      </c>
      <c r="E37" s="86"/>
      <c r="F37" s="75">
        <v>3444</v>
      </c>
      <c r="G37" s="75">
        <v>2</v>
      </c>
      <c r="H37" s="75">
        <v>15</v>
      </c>
      <c r="I37" s="86"/>
      <c r="J37" s="86"/>
      <c r="K37" s="116"/>
    </row>
    <row r="38" spans="2:11" ht="16.5" thickTop="1" thickBot="1" x14ac:dyDescent="0.3">
      <c r="B38" s="87"/>
      <c r="C38" s="88" t="s">
        <v>51</v>
      </c>
      <c r="D38" s="117">
        <f>G38</f>
        <v>10548</v>
      </c>
      <c r="E38" s="86"/>
      <c r="F38" s="86"/>
      <c r="G38" s="75">
        <v>10548</v>
      </c>
      <c r="H38" s="86"/>
      <c r="I38" s="86"/>
      <c r="J38" s="86"/>
      <c r="K38" s="116"/>
    </row>
    <row r="39" spans="2:11" ht="16.5" thickTop="1" thickBot="1" x14ac:dyDescent="0.3">
      <c r="B39" s="87"/>
      <c r="C39" s="88" t="s">
        <v>52</v>
      </c>
      <c r="D39" s="75">
        <f>K39</f>
        <v>796</v>
      </c>
      <c r="E39" s="86"/>
      <c r="F39" s="86"/>
      <c r="G39" s="86"/>
      <c r="H39" s="86"/>
      <c r="I39" s="86"/>
      <c r="J39" s="86"/>
      <c r="K39" s="75">
        <v>796</v>
      </c>
    </row>
    <row r="40" spans="2:11" ht="16.5" thickTop="1" thickBot="1" x14ac:dyDescent="0.3">
      <c r="B40" s="87"/>
      <c r="C40" s="84" t="s">
        <v>10</v>
      </c>
      <c r="D40">
        <f>SUM(D41:D50)</f>
        <v>9818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75" t="s">
        <v>94</v>
      </c>
      <c r="E41" s="86"/>
      <c r="F41" s="75" t="s">
        <v>94</v>
      </c>
      <c r="G41" s="75" t="s">
        <v>94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111</v>
      </c>
      <c r="D42" s="75" t="s">
        <v>94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95</v>
      </c>
      <c r="D43" s="75" t="s">
        <v>94</v>
      </c>
      <c r="E43" s="86"/>
      <c r="F43" s="75" t="s">
        <v>94</v>
      </c>
      <c r="G43" s="75" t="s">
        <v>94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96</v>
      </c>
      <c r="D44" s="75" t="s">
        <v>94</v>
      </c>
      <c r="E44" s="86"/>
      <c r="F44" s="75" t="s">
        <v>94</v>
      </c>
      <c r="G44" s="86"/>
      <c r="H44" s="86"/>
      <c r="I44" s="75" t="s">
        <v>94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94</v>
      </c>
      <c r="E45" s="86"/>
      <c r="F45" s="75" t="s">
        <v>94</v>
      </c>
      <c r="G45" s="75" t="s">
        <v>94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97</v>
      </c>
      <c r="D46" s="75" t="s">
        <v>94</v>
      </c>
      <c r="E46" s="86"/>
      <c r="F46" s="75" t="s">
        <v>94</v>
      </c>
      <c r="G46" s="75" t="s">
        <v>94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98</v>
      </c>
      <c r="D47" s="75" t="s">
        <v>94</v>
      </c>
      <c r="E47" s="86"/>
      <c r="F47" s="75" t="s">
        <v>94</v>
      </c>
      <c r="G47" s="75" t="s">
        <v>94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99</v>
      </c>
      <c r="D48" s="75" t="s">
        <v>94</v>
      </c>
      <c r="E48" s="86"/>
      <c r="F48" s="86"/>
      <c r="G48" s="86"/>
      <c r="H48" s="86"/>
      <c r="I48" s="75" t="s">
        <v>94</v>
      </c>
      <c r="J48" s="75" t="s">
        <v>94</v>
      </c>
      <c r="K48" s="75" t="s">
        <v>94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75">
        <f>J50</f>
        <v>9818</v>
      </c>
      <c r="E50" s="86"/>
      <c r="F50" s="86"/>
      <c r="G50" s="86"/>
      <c r="H50" s="86"/>
      <c r="I50" s="86"/>
      <c r="J50" s="75">
        <v>9818</v>
      </c>
      <c r="K50" s="116"/>
    </row>
    <row r="51" spans="2:11" ht="16.5" thickTop="1" thickBot="1" x14ac:dyDescent="0.3">
      <c r="B51" s="92" t="s">
        <v>56</v>
      </c>
      <c r="C51" s="93" t="s">
        <v>57</v>
      </c>
      <c r="D51">
        <f>SUM(D52:D64)</f>
        <v>175142</v>
      </c>
      <c r="E51" s="86"/>
      <c r="F51" s="86"/>
      <c r="G51" s="86"/>
      <c r="H51" s="86"/>
      <c r="I51" s="86"/>
      <c r="J51" s="86"/>
      <c r="K51" s="116"/>
    </row>
    <row r="52" spans="2:11" ht="16.5" thickTop="1" thickBot="1" x14ac:dyDescent="0.3">
      <c r="B52" s="94"/>
      <c r="C52" s="95" t="s">
        <v>48</v>
      </c>
      <c r="D52" s="117">
        <f>SUM(F52:H52)</f>
        <v>108783</v>
      </c>
      <c r="E52" s="86"/>
      <c r="F52" s="75">
        <v>108399</v>
      </c>
      <c r="G52" s="75">
        <v>287</v>
      </c>
      <c r="H52" s="75">
        <v>97</v>
      </c>
      <c r="I52" s="86"/>
      <c r="J52" s="86"/>
      <c r="K52" s="116"/>
    </row>
    <row r="53" spans="2:11" ht="16.5" thickTop="1" thickBot="1" x14ac:dyDescent="0.3">
      <c r="B53" s="94"/>
      <c r="C53" s="95" t="s">
        <v>58</v>
      </c>
      <c r="D53" s="117">
        <f>SUM(F53:H53)</f>
        <v>22121</v>
      </c>
      <c r="E53" s="86"/>
      <c r="F53" s="75">
        <v>22047</v>
      </c>
      <c r="G53" s="75">
        <v>55</v>
      </c>
      <c r="H53" s="75">
        <v>19</v>
      </c>
      <c r="I53" s="86"/>
      <c r="J53" s="86"/>
      <c r="K53" s="116"/>
    </row>
    <row r="54" spans="2:11" ht="16.5" thickTop="1" thickBot="1" x14ac:dyDescent="0.3">
      <c r="B54" s="94"/>
      <c r="C54" s="95" t="s">
        <v>59</v>
      </c>
      <c r="D54" s="75" t="s">
        <v>94</v>
      </c>
      <c r="E54" s="86"/>
      <c r="F54" s="86"/>
      <c r="G54" s="75" t="s">
        <v>94</v>
      </c>
      <c r="H54" s="75" t="s">
        <v>94</v>
      </c>
      <c r="I54" s="86"/>
      <c r="J54" s="86"/>
      <c r="K54" s="116"/>
    </row>
    <row r="55" spans="2:11" ht="16.5" thickTop="1" thickBot="1" x14ac:dyDescent="0.3">
      <c r="B55" s="94"/>
      <c r="C55" s="95" t="s">
        <v>60</v>
      </c>
      <c r="D55" s="75" t="s">
        <v>94</v>
      </c>
      <c r="E55" s="86"/>
      <c r="F55" s="86"/>
      <c r="G55" s="75" t="s">
        <v>94</v>
      </c>
      <c r="H55" s="75" t="s">
        <v>94</v>
      </c>
      <c r="I55" s="86"/>
      <c r="J55" s="86"/>
      <c r="K55" s="116"/>
    </row>
    <row r="56" spans="2:11" ht="16.5" thickTop="1" thickBot="1" x14ac:dyDescent="0.3">
      <c r="B56" s="94"/>
      <c r="C56" s="93" t="s">
        <v>100</v>
      </c>
      <c r="D56" s="89"/>
      <c r="E56" s="86"/>
      <c r="F56" s="86"/>
      <c r="G56" s="86"/>
      <c r="H56" s="86"/>
      <c r="I56" s="86"/>
      <c r="J56" s="86"/>
      <c r="K56" s="116"/>
    </row>
    <row r="57" spans="2:11" ht="16.5" thickTop="1" thickBot="1" x14ac:dyDescent="0.3">
      <c r="B57" s="94"/>
      <c r="C57" s="95" t="s">
        <v>58</v>
      </c>
      <c r="D57" s="117">
        <f>SUM(F57:H57)</f>
        <v>183</v>
      </c>
      <c r="E57" s="86"/>
      <c r="F57" s="117">
        <v>183</v>
      </c>
      <c r="G57" s="117">
        <v>0</v>
      </c>
      <c r="H57" s="117">
        <v>0</v>
      </c>
      <c r="I57" s="86"/>
      <c r="J57" s="86"/>
      <c r="K57" s="116"/>
    </row>
    <row r="58" spans="2:11" ht="16.5" thickTop="1" thickBot="1" x14ac:dyDescent="0.3">
      <c r="B58" s="94"/>
      <c r="C58" s="95" t="s">
        <v>45</v>
      </c>
      <c r="D58" s="75">
        <f>SUM(F58:H58)</f>
        <v>0</v>
      </c>
      <c r="E58" s="86"/>
      <c r="F58" s="117">
        <v>0</v>
      </c>
      <c r="G58" s="117">
        <v>0</v>
      </c>
      <c r="H58" s="117">
        <v>0</v>
      </c>
      <c r="I58" s="86"/>
      <c r="J58" s="86"/>
      <c r="K58" s="116"/>
    </row>
    <row r="59" spans="2:11" ht="16.5" thickTop="1" thickBot="1" x14ac:dyDescent="0.3">
      <c r="B59" s="94"/>
      <c r="C59" s="93" t="s">
        <v>101</v>
      </c>
      <c r="D59" s="89"/>
      <c r="E59" s="86"/>
      <c r="F59" s="85"/>
      <c r="G59" s="85"/>
      <c r="H59" s="85"/>
      <c r="I59" s="85"/>
      <c r="J59" s="86"/>
      <c r="K59" s="116"/>
    </row>
    <row r="60" spans="2:11" ht="16.5" thickTop="1" thickBot="1" x14ac:dyDescent="0.3">
      <c r="B60" s="94"/>
      <c r="C60" s="95" t="s">
        <v>74</v>
      </c>
      <c r="D60" s="117" t="s">
        <v>94</v>
      </c>
      <c r="E60" s="86"/>
      <c r="F60" s="117" t="s">
        <v>94</v>
      </c>
      <c r="G60" s="117" t="s">
        <v>94</v>
      </c>
      <c r="H60" s="117" t="s">
        <v>94</v>
      </c>
      <c r="I60" s="86"/>
      <c r="J60" s="85"/>
      <c r="K60" s="116"/>
    </row>
    <row r="61" spans="2:11" ht="16.5" thickTop="1" thickBot="1" x14ac:dyDescent="0.3">
      <c r="B61" s="94"/>
      <c r="C61" s="95" t="s">
        <v>102</v>
      </c>
      <c r="D61" s="117" t="s">
        <v>94</v>
      </c>
      <c r="E61" s="86"/>
      <c r="F61" s="117" t="s">
        <v>94</v>
      </c>
      <c r="G61" s="117" t="s">
        <v>94</v>
      </c>
      <c r="H61" s="117" t="s">
        <v>94</v>
      </c>
      <c r="I61" s="86"/>
      <c r="J61" s="85"/>
      <c r="K61" s="116"/>
    </row>
    <row r="62" spans="2:11" ht="16.5" thickTop="1" thickBot="1" x14ac:dyDescent="0.3">
      <c r="B62" s="94"/>
      <c r="C62" s="95" t="s">
        <v>103</v>
      </c>
      <c r="D62" s="117">
        <f>SUM(F62:H62)</f>
        <v>7187</v>
      </c>
      <c r="E62" s="86"/>
      <c r="F62" s="117">
        <v>7163</v>
      </c>
      <c r="G62" s="117">
        <v>18</v>
      </c>
      <c r="H62" s="117">
        <v>6</v>
      </c>
      <c r="I62" s="86"/>
      <c r="J62" s="85"/>
      <c r="K62" s="116"/>
    </row>
    <row r="63" spans="2:11" ht="16.5" thickTop="1" thickBot="1" x14ac:dyDescent="0.3">
      <c r="B63" s="94"/>
      <c r="C63" s="93" t="s">
        <v>104</v>
      </c>
      <c r="D63" s="89"/>
      <c r="E63" s="86"/>
      <c r="F63" s="86"/>
      <c r="G63" s="86"/>
      <c r="H63" s="86"/>
      <c r="I63" s="86"/>
      <c r="J63" s="85"/>
      <c r="K63" s="116"/>
    </row>
    <row r="64" spans="2:11" ht="16.5" thickTop="1" thickBot="1" x14ac:dyDescent="0.3">
      <c r="B64" s="94"/>
      <c r="C64" s="95" t="s">
        <v>105</v>
      </c>
      <c r="D64" s="117">
        <f>SUM(F64:H64)</f>
        <v>36868</v>
      </c>
      <c r="E64" s="86"/>
      <c r="F64" s="117">
        <v>36741</v>
      </c>
      <c r="G64" s="117">
        <v>95</v>
      </c>
      <c r="H64" s="117">
        <v>32</v>
      </c>
      <c r="I64" s="86"/>
      <c r="J64" s="85"/>
      <c r="K64" s="116"/>
    </row>
    <row r="65" spans="2:11" ht="16.5" thickTop="1" thickBot="1" x14ac:dyDescent="0.3">
      <c r="B65" s="83" t="s">
        <v>61</v>
      </c>
      <c r="C65" s="84" t="s">
        <v>62</v>
      </c>
      <c r="D65">
        <f>SUM(D66:D69)</f>
        <v>13597</v>
      </c>
      <c r="E65" s="86"/>
      <c r="F65" s="86"/>
      <c r="G65" s="86"/>
      <c r="H65" s="86"/>
      <c r="I65" s="86"/>
      <c r="J65" s="85"/>
      <c r="K65" s="116"/>
    </row>
    <row r="66" spans="2:11" ht="16.5" thickTop="1" thickBot="1" x14ac:dyDescent="0.3">
      <c r="B66" s="87"/>
      <c r="C66" s="88" t="s">
        <v>110</v>
      </c>
      <c r="D66" s="75">
        <f>SUM(F66:H66)</f>
        <v>6935</v>
      </c>
      <c r="E66" s="86"/>
      <c r="F66" s="86"/>
      <c r="G66" s="75">
        <v>6935</v>
      </c>
      <c r="H66" s="85"/>
      <c r="I66" s="85"/>
      <c r="J66" s="85"/>
      <c r="K66" s="116"/>
    </row>
    <row r="67" spans="2:11" ht="16.5" thickTop="1" thickBot="1" x14ac:dyDescent="0.3">
      <c r="B67" s="87"/>
      <c r="C67" s="88" t="s">
        <v>63</v>
      </c>
      <c r="D67" s="117">
        <f>SUM(F67:H67)</f>
        <v>0</v>
      </c>
      <c r="E67" s="86"/>
      <c r="F67" s="117" t="s">
        <v>94</v>
      </c>
      <c r="G67" s="117" t="s">
        <v>94</v>
      </c>
      <c r="H67" s="117" t="s">
        <v>94</v>
      </c>
      <c r="I67" s="86"/>
      <c r="J67" s="85"/>
      <c r="K67" s="116"/>
    </row>
    <row r="68" spans="2:11" ht="16.5" thickTop="1" thickBot="1" x14ac:dyDescent="0.3">
      <c r="B68" s="87"/>
      <c r="C68" s="84" t="s">
        <v>64</v>
      </c>
      <c r="D68" s="89"/>
      <c r="E68" s="86"/>
      <c r="F68" s="86"/>
      <c r="G68" s="86"/>
      <c r="H68" s="86"/>
      <c r="I68" s="86"/>
      <c r="J68" s="85"/>
      <c r="K68" s="119"/>
    </row>
    <row r="69" spans="2:11" ht="16.5" thickTop="1" thickBot="1" x14ac:dyDescent="0.3">
      <c r="B69" s="87"/>
      <c r="C69" s="88" t="s">
        <v>65</v>
      </c>
      <c r="D69" s="117">
        <f>SUM(G69:H69)</f>
        <v>6662</v>
      </c>
      <c r="E69" s="86"/>
      <c r="F69" s="86"/>
      <c r="G69" s="75">
        <v>4441</v>
      </c>
      <c r="H69" s="75">
        <v>2221</v>
      </c>
      <c r="I69" s="86"/>
      <c r="J69" s="85"/>
      <c r="K69" s="116"/>
    </row>
    <row r="70" spans="2:11" ht="16.5" thickTop="1" thickBot="1" x14ac:dyDescent="0.3">
      <c r="B70" s="92" t="s">
        <v>11</v>
      </c>
      <c r="C70" s="96" t="s">
        <v>66</v>
      </c>
      <c r="D70">
        <f>SUM(D71:D75)</f>
        <v>26046</v>
      </c>
      <c r="E70" s="86"/>
      <c r="F70" s="86"/>
      <c r="G70" s="86"/>
      <c r="H70" s="86"/>
      <c r="I70" s="86"/>
      <c r="J70" s="86"/>
      <c r="K70" s="116"/>
    </row>
    <row r="71" spans="2:11" ht="16.5" thickTop="1" thickBot="1" x14ac:dyDescent="0.3">
      <c r="B71" s="94"/>
      <c r="C71" s="97" t="s">
        <v>106</v>
      </c>
      <c r="D71" s="117">
        <f>G71</f>
        <v>17831</v>
      </c>
      <c r="E71" s="86"/>
      <c r="F71" s="86"/>
      <c r="G71" s="117">
        <v>17831</v>
      </c>
      <c r="H71" s="86"/>
      <c r="I71" s="86"/>
      <c r="J71" s="85"/>
      <c r="K71" s="116"/>
    </row>
    <row r="72" spans="2:11" ht="16.5" thickTop="1" thickBot="1" x14ac:dyDescent="0.3">
      <c r="B72" s="94"/>
      <c r="C72" s="97" t="s">
        <v>107</v>
      </c>
      <c r="D72" s="117">
        <f>SUM(G72:H72)</f>
        <v>2599</v>
      </c>
      <c r="E72" s="86"/>
      <c r="F72" s="86"/>
      <c r="G72" s="117">
        <v>2192</v>
      </c>
      <c r="H72" s="117">
        <v>407</v>
      </c>
      <c r="I72" s="86"/>
      <c r="J72" s="85"/>
      <c r="K72" s="116"/>
    </row>
    <row r="73" spans="2:11" ht="16.5" thickTop="1" thickBot="1" x14ac:dyDescent="0.3">
      <c r="B73" s="94"/>
      <c r="C73" s="96" t="s">
        <v>67</v>
      </c>
      <c r="D73" s="89"/>
      <c r="E73" s="86"/>
      <c r="F73" s="86"/>
      <c r="G73" s="86"/>
      <c r="H73" s="86"/>
      <c r="I73" s="86"/>
      <c r="J73" s="86"/>
      <c r="K73" s="116"/>
    </row>
    <row r="74" spans="2:11" ht="16.5" thickTop="1" thickBot="1" x14ac:dyDescent="0.3">
      <c r="B74" s="94"/>
      <c r="C74" s="97" t="s">
        <v>108</v>
      </c>
      <c r="D74" s="117">
        <f>H74</f>
        <v>5616</v>
      </c>
      <c r="E74" s="86"/>
      <c r="F74" s="86"/>
      <c r="G74" s="86"/>
      <c r="H74" s="117">
        <v>5616</v>
      </c>
      <c r="I74" s="86"/>
      <c r="J74" s="85"/>
      <c r="K74" s="116"/>
    </row>
    <row r="75" spans="2:11" ht="16.5" thickTop="1" thickBot="1" x14ac:dyDescent="0.3">
      <c r="B75" s="120"/>
      <c r="C75" s="121" t="s">
        <v>109</v>
      </c>
      <c r="D75" s="117" t="s">
        <v>94</v>
      </c>
      <c r="E75" s="122"/>
      <c r="F75" s="117" t="s">
        <v>94</v>
      </c>
      <c r="G75" s="117" t="s">
        <v>94</v>
      </c>
      <c r="H75" s="117" t="s">
        <v>94</v>
      </c>
      <c r="I75" s="122"/>
      <c r="J75" s="122"/>
      <c r="K75" s="123"/>
    </row>
    <row r="76" spans="2:11" ht="15.75" thickBot="1" x14ac:dyDescent="0.3"/>
    <row r="77" spans="2:11" ht="15.75" thickBot="1" x14ac:dyDescent="0.3">
      <c r="B77" s="98" t="s">
        <v>68</v>
      </c>
      <c r="C77" s="99"/>
      <c r="D77" s="124">
        <f>SUM(D14, D20, D28, D36, D40, D51, D65, D70)</f>
        <v>426165</v>
      </c>
      <c r="E77" s="86"/>
      <c r="F77" s="126">
        <f>SUM(F14:F75)</f>
        <v>362991</v>
      </c>
      <c r="G77" s="126">
        <f>SUM(G14:G75)</f>
        <v>42927</v>
      </c>
      <c r="H77" s="126">
        <f>SUM(H14:H75)</f>
        <v>9633</v>
      </c>
      <c r="I77" s="125"/>
      <c r="J77" s="125">
        <f>SUM(J14:J75)</f>
        <v>9818</v>
      </c>
      <c r="K77" s="127">
        <f>SUM(K14:K75)</f>
        <v>796</v>
      </c>
    </row>
    <row r="78" spans="2:11" x14ac:dyDescent="0.25">
      <c r="J78" s="128"/>
      <c r="K78" s="128"/>
    </row>
  </sheetData>
  <mergeCells count="1">
    <mergeCell ref="B12:K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8"/>
  <sheetViews>
    <sheetView topLeftCell="C46" workbookViewId="0">
      <selection activeCell="H56" sqref="H5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4" spans="2:11" ht="15.75" thickBot="1" x14ac:dyDescent="0.3"/>
    <row r="5" spans="2:11" ht="16.5" thickTop="1" thickBot="1" x14ac:dyDescent="0.3">
      <c r="B5" s="74" t="s">
        <v>35</v>
      </c>
      <c r="C5" s="75" t="s">
        <v>82</v>
      </c>
    </row>
    <row r="7" spans="2:11" ht="15.75" thickBot="1" x14ac:dyDescent="0.3">
      <c r="B7" s="76" t="s">
        <v>36</v>
      </c>
    </row>
    <row r="8" spans="2:11" ht="16.5" thickTop="1" thickBot="1" x14ac:dyDescent="0.3">
      <c r="B8" s="75"/>
      <c r="C8" t="s">
        <v>37</v>
      </c>
    </row>
    <row r="9" spans="2:11" ht="15.75" thickTop="1" x14ac:dyDescent="0.25">
      <c r="B9" s="77"/>
      <c r="C9" t="s">
        <v>38</v>
      </c>
    </row>
    <row r="10" spans="2:11" x14ac:dyDescent="0.25">
      <c r="B10" s="78"/>
    </row>
    <row r="11" spans="2:11" ht="15.75" thickBot="1" x14ac:dyDescent="0.3">
      <c r="B11" s="78"/>
    </row>
    <row r="12" spans="2:11" ht="15.75" thickBot="1" x14ac:dyDescent="0.3">
      <c r="B12" s="150" t="s">
        <v>72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2:11" x14ac:dyDescent="0.25">
      <c r="B13" s="79"/>
      <c r="C13" s="80"/>
      <c r="D13" s="81" t="s">
        <v>87</v>
      </c>
      <c r="E13" s="113"/>
      <c r="F13" s="82" t="s">
        <v>88</v>
      </c>
      <c r="G13" s="82" t="s">
        <v>89</v>
      </c>
      <c r="H13" s="82" t="s">
        <v>90</v>
      </c>
      <c r="I13" s="82" t="s">
        <v>91</v>
      </c>
      <c r="J13" s="82" t="s">
        <v>92</v>
      </c>
      <c r="K13" s="114" t="s">
        <v>93</v>
      </c>
    </row>
    <row r="14" spans="2:11" ht="15.75" thickBot="1" x14ac:dyDescent="0.3">
      <c r="B14" s="83" t="s">
        <v>39</v>
      </c>
      <c r="C14" s="84" t="s">
        <v>40</v>
      </c>
      <c r="D14">
        <f>SUM(D15:D19)</f>
        <v>106855</v>
      </c>
      <c r="E14" s="115"/>
      <c r="F14" s="85"/>
      <c r="G14" s="85"/>
      <c r="H14" s="85"/>
      <c r="I14" s="85"/>
      <c r="J14" s="86"/>
      <c r="K14" s="116"/>
    </row>
    <row r="15" spans="2:11" ht="16.5" thickTop="1" thickBot="1" x14ac:dyDescent="0.3">
      <c r="B15" s="87"/>
      <c r="C15" s="88" t="s">
        <v>41</v>
      </c>
      <c r="D15" s="117">
        <f>SUM(F15:H15)</f>
        <v>31853</v>
      </c>
      <c r="E15" s="86"/>
      <c r="F15" s="90">
        <v>31698</v>
      </c>
      <c r="G15" s="90">
        <v>21</v>
      </c>
      <c r="H15" s="90">
        <v>134</v>
      </c>
      <c r="I15" s="86"/>
      <c r="J15" s="86"/>
      <c r="K15" s="116"/>
    </row>
    <row r="16" spans="2:11" ht="16.5" thickTop="1" thickBot="1" x14ac:dyDescent="0.3">
      <c r="B16" s="87"/>
      <c r="C16" s="88" t="s">
        <v>42</v>
      </c>
      <c r="D16" s="117">
        <f>SUM(F16:H16)</f>
        <v>43270</v>
      </c>
      <c r="E16" s="86"/>
      <c r="F16" s="90">
        <v>43228</v>
      </c>
      <c r="G16" s="90">
        <v>17</v>
      </c>
      <c r="H16" s="90">
        <v>25</v>
      </c>
      <c r="I16" s="86"/>
      <c r="J16" s="86"/>
      <c r="K16" s="116"/>
    </row>
    <row r="17" spans="2:14" ht="16.5" thickTop="1" thickBot="1" x14ac:dyDescent="0.3">
      <c r="B17" s="87"/>
      <c r="C17" s="88" t="s">
        <v>43</v>
      </c>
      <c r="D17" s="117">
        <f>SUM(F17:H17)</f>
        <v>18483</v>
      </c>
      <c r="E17" s="86"/>
      <c r="F17" s="90">
        <v>18411</v>
      </c>
      <c r="G17" s="90">
        <v>18</v>
      </c>
      <c r="H17" s="90">
        <v>54</v>
      </c>
      <c r="I17" s="86"/>
      <c r="J17" s="86"/>
      <c r="K17" s="116"/>
    </row>
    <row r="18" spans="2:14" ht="16.5" thickTop="1" thickBot="1" x14ac:dyDescent="0.3">
      <c r="B18" s="87"/>
      <c r="C18" s="88" t="s">
        <v>69</v>
      </c>
      <c r="D18" s="117">
        <f>SUM(F18:H18)</f>
        <v>12823</v>
      </c>
      <c r="E18" s="86"/>
      <c r="F18" s="90">
        <v>12780</v>
      </c>
      <c r="G18" s="90">
        <v>11</v>
      </c>
      <c r="H18" s="90">
        <v>32</v>
      </c>
      <c r="I18" s="86"/>
      <c r="J18" s="86"/>
      <c r="K18" s="116"/>
    </row>
    <row r="19" spans="2:14" ht="16.5" thickTop="1" thickBot="1" x14ac:dyDescent="0.3">
      <c r="B19" s="87"/>
      <c r="C19" s="88" t="s">
        <v>44</v>
      </c>
      <c r="D19" s="117">
        <f>SUM(F19:H19)</f>
        <v>426</v>
      </c>
      <c r="E19" s="86"/>
      <c r="F19" s="90"/>
      <c r="G19" s="90">
        <v>145</v>
      </c>
      <c r="H19" s="90">
        <v>281</v>
      </c>
      <c r="I19" s="86"/>
      <c r="J19" s="86"/>
      <c r="K19" s="116"/>
    </row>
    <row r="20" spans="2:14" ht="16.5" thickTop="1" thickBot="1" x14ac:dyDescent="0.3">
      <c r="B20" s="87"/>
      <c r="C20" s="84" t="s">
        <v>46</v>
      </c>
      <c r="D20">
        <f>SUM(D21:D27)</f>
        <v>58874</v>
      </c>
      <c r="E20" s="86"/>
      <c r="F20" s="85"/>
      <c r="G20" s="85"/>
      <c r="H20" s="85"/>
      <c r="I20" s="86"/>
      <c r="J20" s="86"/>
      <c r="K20" s="116"/>
    </row>
    <row r="21" spans="2:14" ht="16.5" thickTop="1" thickBot="1" x14ac:dyDescent="0.3">
      <c r="B21" s="87"/>
      <c r="C21" s="88" t="s">
        <v>41</v>
      </c>
      <c r="D21" s="117">
        <f>SUM(F21:H21)</f>
        <v>29023</v>
      </c>
      <c r="E21" s="86"/>
      <c r="F21" s="75">
        <v>28882</v>
      </c>
      <c r="G21" s="118">
        <v>19</v>
      </c>
      <c r="H21" s="118">
        <v>122</v>
      </c>
      <c r="I21" s="86"/>
      <c r="J21" s="86"/>
      <c r="K21" s="116"/>
    </row>
    <row r="22" spans="2:14" ht="16.5" thickTop="1" thickBot="1" x14ac:dyDescent="0.3">
      <c r="B22" s="87"/>
      <c r="C22" s="88" t="s">
        <v>42</v>
      </c>
      <c r="D22" s="117">
        <f t="shared" ref="D22:D30" si="0">SUM(F22:H22)</f>
        <v>18880</v>
      </c>
      <c r="E22" s="86"/>
      <c r="F22" s="75">
        <v>18862</v>
      </c>
      <c r="G22" s="118">
        <v>7</v>
      </c>
      <c r="H22" s="118">
        <v>11</v>
      </c>
      <c r="I22" s="86"/>
      <c r="J22" s="86"/>
      <c r="K22" s="116"/>
    </row>
    <row r="23" spans="2:14" ht="16.5" thickTop="1" thickBot="1" x14ac:dyDescent="0.3">
      <c r="B23" s="87"/>
      <c r="C23" s="88" t="s">
        <v>43</v>
      </c>
      <c r="D23" s="117">
        <f>SUM(F23:H23)</f>
        <v>3909</v>
      </c>
      <c r="E23" s="86"/>
      <c r="F23" s="117">
        <v>3894</v>
      </c>
      <c r="G23" s="117">
        <v>4</v>
      </c>
      <c r="H23" s="117">
        <v>11</v>
      </c>
      <c r="I23" s="86"/>
      <c r="J23" s="86"/>
      <c r="K23" s="116"/>
    </row>
    <row r="24" spans="2:14" ht="16.5" thickTop="1" thickBot="1" x14ac:dyDescent="0.3">
      <c r="B24" s="87"/>
      <c r="C24" s="88" t="s">
        <v>69</v>
      </c>
      <c r="D24" s="117">
        <f>SUM(F24:H24)</f>
        <v>6662</v>
      </c>
      <c r="E24" s="86"/>
      <c r="F24" s="117">
        <v>6639</v>
      </c>
      <c r="G24" s="117">
        <v>6</v>
      </c>
      <c r="H24" s="117">
        <v>17</v>
      </c>
      <c r="I24" s="86"/>
      <c r="J24" s="86"/>
      <c r="K24" s="116"/>
      <c r="N24" s="78"/>
    </row>
    <row r="25" spans="2:14" ht="16.5" thickTop="1" thickBot="1" x14ac:dyDescent="0.3">
      <c r="B25" s="87"/>
      <c r="C25" s="88" t="s">
        <v>70</v>
      </c>
      <c r="D25" s="117" t="s">
        <v>94</v>
      </c>
      <c r="E25" s="86"/>
      <c r="F25" s="117" t="s">
        <v>94</v>
      </c>
      <c r="G25" s="117" t="s">
        <v>94</v>
      </c>
      <c r="H25" s="117" t="s">
        <v>94</v>
      </c>
      <c r="I25" s="86"/>
      <c r="J25" s="86"/>
      <c r="K25" s="116"/>
      <c r="N25" s="78"/>
    </row>
    <row r="26" spans="2:14" ht="16.5" thickTop="1" thickBot="1" x14ac:dyDescent="0.3">
      <c r="B26" s="87"/>
      <c r="C26" s="88" t="s">
        <v>45</v>
      </c>
      <c r="D26" s="117">
        <f>SUM(F26:H26)</f>
        <v>321</v>
      </c>
      <c r="E26" s="86"/>
      <c r="F26" s="117">
        <v>318</v>
      </c>
      <c r="G26" s="117">
        <v>1</v>
      </c>
      <c r="H26" s="117">
        <v>2</v>
      </c>
      <c r="I26" s="86"/>
      <c r="J26" s="86"/>
      <c r="K26" s="116"/>
      <c r="N26" s="78"/>
    </row>
    <row r="27" spans="2:14" ht="16.5" thickTop="1" thickBot="1" x14ac:dyDescent="0.3">
      <c r="B27" s="87"/>
      <c r="C27" s="88" t="s">
        <v>44</v>
      </c>
      <c r="D27" s="117">
        <f>SUM(F27:H27)</f>
        <v>79</v>
      </c>
      <c r="E27" s="86"/>
      <c r="F27" s="117" t="s">
        <v>94</v>
      </c>
      <c r="G27" s="117">
        <v>27</v>
      </c>
      <c r="H27" s="117">
        <v>52</v>
      </c>
      <c r="I27" s="86"/>
      <c r="J27" s="86"/>
      <c r="K27" s="116"/>
      <c r="N27" s="78"/>
    </row>
    <row r="28" spans="2:14" ht="16.5" thickTop="1" thickBot="1" x14ac:dyDescent="0.3">
      <c r="B28" s="87"/>
      <c r="C28" s="84" t="s">
        <v>47</v>
      </c>
      <c r="D28">
        <f>SUM(D29:D35)</f>
        <v>10002</v>
      </c>
      <c r="E28" s="86"/>
      <c r="F28" s="85"/>
      <c r="G28" s="85"/>
      <c r="H28" s="85"/>
      <c r="I28" s="85"/>
      <c r="J28" s="86"/>
      <c r="K28" s="116"/>
      <c r="N28" s="78"/>
    </row>
    <row r="29" spans="2:14" ht="16.5" thickTop="1" thickBot="1" x14ac:dyDescent="0.3">
      <c r="B29" s="87"/>
      <c r="C29" s="88" t="s">
        <v>41</v>
      </c>
      <c r="D29" s="117">
        <f>SUM(F29:H29)</f>
        <v>10002</v>
      </c>
      <c r="E29" s="86"/>
      <c r="F29" s="75">
        <v>9953</v>
      </c>
      <c r="G29" s="118">
        <v>7</v>
      </c>
      <c r="H29" s="118">
        <v>42</v>
      </c>
      <c r="I29" s="86"/>
      <c r="J29" s="86"/>
      <c r="K29" s="116"/>
      <c r="N29" s="78"/>
    </row>
    <row r="30" spans="2:14" ht="16.5" thickTop="1" thickBot="1" x14ac:dyDescent="0.3">
      <c r="B30" s="87"/>
      <c r="C30" s="88" t="s">
        <v>42</v>
      </c>
      <c r="D30" s="117">
        <f t="shared" si="0"/>
        <v>0</v>
      </c>
      <c r="E30" s="86"/>
      <c r="F30" s="75">
        <v>0</v>
      </c>
      <c r="G30" s="118">
        <v>0</v>
      </c>
      <c r="H30" s="118">
        <v>0</v>
      </c>
      <c r="I30" s="86"/>
      <c r="J30" s="86"/>
      <c r="K30" s="116"/>
    </row>
    <row r="31" spans="2:14" ht="16.5" thickTop="1" thickBot="1" x14ac:dyDescent="0.3">
      <c r="B31" s="87"/>
      <c r="C31" s="88" t="s">
        <v>43</v>
      </c>
      <c r="D31" s="117">
        <f>SUM(F31:H31)</f>
        <v>0</v>
      </c>
      <c r="E31" s="86"/>
      <c r="F31" s="117">
        <v>0</v>
      </c>
      <c r="G31" s="117">
        <v>0</v>
      </c>
      <c r="H31" s="117">
        <v>0</v>
      </c>
      <c r="I31" s="86"/>
      <c r="J31" s="86"/>
      <c r="K31" s="116"/>
    </row>
    <row r="32" spans="2:14" ht="16.5" thickTop="1" thickBot="1" x14ac:dyDescent="0.3">
      <c r="B32" s="87"/>
      <c r="C32" s="88" t="s">
        <v>69</v>
      </c>
      <c r="D32" s="117">
        <f>SUM(F32:H32)</f>
        <v>0</v>
      </c>
      <c r="E32" s="86"/>
      <c r="F32" s="117">
        <v>0</v>
      </c>
      <c r="G32" s="117">
        <v>0</v>
      </c>
      <c r="H32" s="117">
        <v>0</v>
      </c>
      <c r="I32" s="86"/>
      <c r="J32" s="86"/>
      <c r="K32" s="116"/>
    </row>
    <row r="33" spans="2:11" ht="16.5" thickTop="1" thickBot="1" x14ac:dyDescent="0.3">
      <c r="B33" s="87"/>
      <c r="C33" s="88" t="s">
        <v>70</v>
      </c>
      <c r="D33" s="117">
        <f>SUM(F33:H33)</f>
        <v>0</v>
      </c>
      <c r="E33" s="86"/>
      <c r="F33" s="117">
        <v>0</v>
      </c>
      <c r="G33" s="117">
        <v>0</v>
      </c>
      <c r="H33" s="117">
        <v>0</v>
      </c>
      <c r="I33" s="86"/>
      <c r="J33" s="86"/>
      <c r="K33" s="116"/>
    </row>
    <row r="34" spans="2:11" ht="16.5" thickTop="1" thickBot="1" x14ac:dyDescent="0.3">
      <c r="B34" s="87"/>
      <c r="C34" s="88" t="s">
        <v>45</v>
      </c>
      <c r="D34" s="117">
        <f>SUM(F34:H34)</f>
        <v>0</v>
      </c>
      <c r="E34" s="86"/>
      <c r="F34" s="117">
        <v>0</v>
      </c>
      <c r="G34" s="117">
        <v>0</v>
      </c>
      <c r="H34" s="117">
        <v>0</v>
      </c>
      <c r="I34" s="86"/>
      <c r="J34" s="86"/>
      <c r="K34" s="116"/>
    </row>
    <row r="35" spans="2:11" ht="16.5" thickTop="1" thickBot="1" x14ac:dyDescent="0.3">
      <c r="B35" s="87"/>
      <c r="C35" s="88" t="s">
        <v>44</v>
      </c>
      <c r="D35" s="117">
        <f>SUM(F35:H35)</f>
        <v>0</v>
      </c>
      <c r="E35" s="86"/>
      <c r="F35" s="117" t="s">
        <v>94</v>
      </c>
      <c r="G35" s="117" t="s">
        <v>94</v>
      </c>
      <c r="H35" s="117" t="s">
        <v>94</v>
      </c>
      <c r="I35" s="86"/>
      <c r="J35" s="86"/>
      <c r="K35" s="116"/>
    </row>
    <row r="36" spans="2:11" ht="16.5" thickTop="1" thickBot="1" x14ac:dyDescent="0.3">
      <c r="B36" s="87"/>
      <c r="C36" s="84" t="s">
        <v>49</v>
      </c>
      <c r="D36">
        <f>SUM(D37:D39)</f>
        <v>13628</v>
      </c>
      <c r="E36" s="86"/>
      <c r="F36" s="86"/>
      <c r="G36" s="86"/>
      <c r="H36" s="86"/>
      <c r="I36" s="86"/>
      <c r="J36" s="86"/>
      <c r="K36" s="116"/>
    </row>
    <row r="37" spans="2:11" ht="16.5" thickTop="1" thickBot="1" x14ac:dyDescent="0.3">
      <c r="B37" s="87"/>
      <c r="C37" s="88" t="s">
        <v>50</v>
      </c>
      <c r="D37" s="117">
        <f>SUM(F37:H37)</f>
        <v>4125</v>
      </c>
      <c r="E37" s="86"/>
      <c r="F37" s="75">
        <v>4105</v>
      </c>
      <c r="G37" s="75">
        <v>3</v>
      </c>
      <c r="H37" s="75">
        <v>17</v>
      </c>
      <c r="I37" s="86"/>
      <c r="J37" s="86"/>
      <c r="K37" s="116"/>
    </row>
    <row r="38" spans="2:11" ht="16.5" thickTop="1" thickBot="1" x14ac:dyDescent="0.3">
      <c r="B38" s="87"/>
      <c r="C38" s="88" t="s">
        <v>51</v>
      </c>
      <c r="D38" s="117">
        <f>G38</f>
        <v>8750</v>
      </c>
      <c r="E38" s="86"/>
      <c r="F38" s="86"/>
      <c r="G38" s="75">
        <v>8750</v>
      </c>
      <c r="H38" s="86"/>
      <c r="I38" s="86"/>
      <c r="J38" s="86"/>
      <c r="K38" s="116"/>
    </row>
    <row r="39" spans="2:11" ht="16.5" thickTop="1" thickBot="1" x14ac:dyDescent="0.3">
      <c r="B39" s="87"/>
      <c r="C39" s="88" t="s">
        <v>52</v>
      </c>
      <c r="D39" s="75">
        <f>K39</f>
        <v>753</v>
      </c>
      <c r="E39" s="86"/>
      <c r="F39" s="86"/>
      <c r="G39" s="86"/>
      <c r="H39" s="86"/>
      <c r="I39" s="86"/>
      <c r="J39" s="86"/>
      <c r="K39" s="75">
        <v>753</v>
      </c>
    </row>
    <row r="40" spans="2:11" ht="16.5" thickTop="1" thickBot="1" x14ac:dyDescent="0.3">
      <c r="B40" s="87"/>
      <c r="C40" s="84" t="s">
        <v>10</v>
      </c>
      <c r="D40">
        <f>SUM(D41:D50)</f>
        <v>8071</v>
      </c>
      <c r="E40" s="86"/>
      <c r="F40" s="86"/>
      <c r="G40" s="86"/>
      <c r="H40" s="86"/>
      <c r="I40" s="86"/>
      <c r="J40" s="86"/>
      <c r="K40" s="116"/>
    </row>
    <row r="41" spans="2:11" ht="16.5" thickTop="1" thickBot="1" x14ac:dyDescent="0.3">
      <c r="B41" s="87"/>
      <c r="C41" s="88" t="s">
        <v>53</v>
      </c>
      <c r="D41" s="75" t="s">
        <v>94</v>
      </c>
      <c r="E41" s="86"/>
      <c r="F41" s="75" t="s">
        <v>94</v>
      </c>
      <c r="G41" s="75" t="s">
        <v>94</v>
      </c>
      <c r="H41" s="86"/>
      <c r="I41" s="86"/>
      <c r="J41" s="86"/>
      <c r="K41" s="116"/>
    </row>
    <row r="42" spans="2:11" ht="16.5" thickTop="1" thickBot="1" x14ac:dyDescent="0.3">
      <c r="B42" s="87"/>
      <c r="C42" s="88" t="s">
        <v>111</v>
      </c>
      <c r="D42" s="75" t="s">
        <v>94</v>
      </c>
      <c r="E42" s="86"/>
      <c r="F42" s="75"/>
      <c r="G42" s="75"/>
      <c r="H42" s="86"/>
      <c r="I42" s="86"/>
      <c r="J42" s="86"/>
      <c r="K42" s="116"/>
    </row>
    <row r="43" spans="2:11" ht="16.5" thickTop="1" thickBot="1" x14ac:dyDescent="0.3">
      <c r="B43" s="87"/>
      <c r="C43" s="88" t="s">
        <v>95</v>
      </c>
      <c r="D43" s="75" t="s">
        <v>94</v>
      </c>
      <c r="E43" s="86"/>
      <c r="F43" s="75" t="s">
        <v>94</v>
      </c>
      <c r="G43" s="75" t="s">
        <v>94</v>
      </c>
      <c r="H43" s="86"/>
      <c r="I43" s="86"/>
      <c r="J43" s="86"/>
      <c r="K43" s="116"/>
    </row>
    <row r="44" spans="2:11" ht="16.5" thickTop="1" thickBot="1" x14ac:dyDescent="0.3">
      <c r="B44" s="87"/>
      <c r="C44" s="88" t="s">
        <v>96</v>
      </c>
      <c r="D44" s="75" t="s">
        <v>94</v>
      </c>
      <c r="E44" s="86"/>
      <c r="F44" s="75" t="s">
        <v>94</v>
      </c>
      <c r="G44" s="86"/>
      <c r="H44" s="86"/>
      <c r="I44" s="75" t="s">
        <v>94</v>
      </c>
      <c r="J44" s="86"/>
      <c r="K44" s="116"/>
    </row>
    <row r="45" spans="2:11" ht="16.5" thickTop="1" thickBot="1" x14ac:dyDescent="0.3">
      <c r="B45" s="87"/>
      <c r="C45" s="91" t="s">
        <v>71</v>
      </c>
      <c r="D45" s="75" t="s">
        <v>94</v>
      </c>
      <c r="E45" s="86"/>
      <c r="F45" s="75" t="s">
        <v>94</v>
      </c>
      <c r="G45" s="75" t="s">
        <v>94</v>
      </c>
      <c r="H45" s="86"/>
      <c r="I45" s="86"/>
      <c r="J45" s="86"/>
      <c r="K45" s="116"/>
    </row>
    <row r="46" spans="2:11" ht="16.5" thickTop="1" thickBot="1" x14ac:dyDescent="0.3">
      <c r="B46" s="87"/>
      <c r="C46" s="91" t="s">
        <v>97</v>
      </c>
      <c r="D46" s="75" t="s">
        <v>94</v>
      </c>
      <c r="E46" s="86"/>
      <c r="F46" s="75" t="s">
        <v>94</v>
      </c>
      <c r="G46" s="75" t="s">
        <v>94</v>
      </c>
      <c r="H46" s="86"/>
      <c r="I46" s="86"/>
      <c r="J46" s="86"/>
      <c r="K46" s="116"/>
    </row>
    <row r="47" spans="2:11" ht="16.5" thickTop="1" thickBot="1" x14ac:dyDescent="0.3">
      <c r="B47" s="87"/>
      <c r="C47" s="91" t="s">
        <v>98</v>
      </c>
      <c r="D47" s="75" t="s">
        <v>94</v>
      </c>
      <c r="E47" s="86"/>
      <c r="F47" s="75" t="s">
        <v>94</v>
      </c>
      <c r="G47" s="75" t="s">
        <v>94</v>
      </c>
      <c r="H47" s="86"/>
      <c r="I47" s="86"/>
      <c r="J47" s="86"/>
      <c r="K47" s="116"/>
    </row>
    <row r="48" spans="2:11" ht="16.5" thickTop="1" thickBot="1" x14ac:dyDescent="0.3">
      <c r="B48" s="87"/>
      <c r="C48" s="88" t="s">
        <v>99</v>
      </c>
      <c r="D48" s="75" t="s">
        <v>94</v>
      </c>
      <c r="E48" s="86"/>
      <c r="F48" s="86"/>
      <c r="G48" s="86"/>
      <c r="H48" s="86"/>
      <c r="I48" s="75" t="s">
        <v>94</v>
      </c>
      <c r="J48" s="75" t="s">
        <v>94</v>
      </c>
      <c r="K48" s="75" t="s">
        <v>94</v>
      </c>
    </row>
    <row r="49" spans="2:11" ht="16.5" thickTop="1" thickBot="1" x14ac:dyDescent="0.3">
      <c r="B49" s="87"/>
      <c r="C49" s="84" t="s">
        <v>54</v>
      </c>
      <c r="D49" s="89"/>
      <c r="E49" s="86"/>
      <c r="F49" s="86"/>
      <c r="G49" s="86"/>
      <c r="H49" s="86"/>
      <c r="I49" s="86"/>
      <c r="J49" s="86"/>
      <c r="K49" s="116"/>
    </row>
    <row r="50" spans="2:11" ht="16.5" thickTop="1" thickBot="1" x14ac:dyDescent="0.3">
      <c r="B50" s="87"/>
      <c r="C50" s="88" t="s">
        <v>55</v>
      </c>
      <c r="D50" s="75">
        <f>J50</f>
        <v>8071</v>
      </c>
      <c r="E50" s="86"/>
      <c r="F50" s="86"/>
      <c r="G50" s="86"/>
      <c r="H50" s="86"/>
      <c r="I50" s="86"/>
      <c r="J50" s="75">
        <v>8071</v>
      </c>
      <c r="K50" s="116"/>
    </row>
    <row r="51" spans="2:11" ht="16.5" thickTop="1" thickBot="1" x14ac:dyDescent="0.3">
      <c r="B51" s="92" t="s">
        <v>56</v>
      </c>
      <c r="C51" s="93" t="s">
        <v>57</v>
      </c>
      <c r="D51">
        <f>SUM(D52:D64)</f>
        <v>263772</v>
      </c>
      <c r="E51" s="86"/>
      <c r="F51" s="86"/>
      <c r="G51" s="86"/>
      <c r="H51" s="86"/>
      <c r="I51" s="86"/>
      <c r="J51" s="86"/>
      <c r="K51" s="116"/>
    </row>
    <row r="52" spans="2:11" ht="16.5" thickTop="1" thickBot="1" x14ac:dyDescent="0.3">
      <c r="B52" s="94"/>
      <c r="C52" s="95" t="s">
        <v>48</v>
      </c>
      <c r="D52" s="117">
        <f>SUM(F52:H52)</f>
        <v>168910</v>
      </c>
      <c r="E52" s="86"/>
      <c r="F52" s="75">
        <v>168313</v>
      </c>
      <c r="G52" s="75">
        <v>446</v>
      </c>
      <c r="H52" s="75">
        <v>151</v>
      </c>
      <c r="I52" s="86"/>
      <c r="J52" s="86"/>
      <c r="K52" s="116"/>
    </row>
    <row r="53" spans="2:11" ht="16.5" thickTop="1" thickBot="1" x14ac:dyDescent="0.3">
      <c r="B53" s="94"/>
      <c r="C53" s="95" t="s">
        <v>58</v>
      </c>
      <c r="D53" s="117">
        <f>SUM(F53:H53)</f>
        <v>38377</v>
      </c>
      <c r="E53" s="86"/>
      <c r="F53" s="75">
        <v>38248</v>
      </c>
      <c r="G53" s="75">
        <v>96</v>
      </c>
      <c r="H53" s="75">
        <v>33</v>
      </c>
      <c r="I53" s="86"/>
      <c r="J53" s="86"/>
      <c r="K53" s="116"/>
    </row>
    <row r="54" spans="2:11" ht="16.5" thickTop="1" thickBot="1" x14ac:dyDescent="0.3">
      <c r="B54" s="94"/>
      <c r="C54" s="95" t="s">
        <v>59</v>
      </c>
      <c r="D54" s="75" t="s">
        <v>94</v>
      </c>
      <c r="E54" s="86"/>
      <c r="F54" s="86"/>
      <c r="G54" s="75" t="s">
        <v>94</v>
      </c>
      <c r="H54" s="75" t="s">
        <v>94</v>
      </c>
      <c r="I54" s="86"/>
      <c r="J54" s="86"/>
      <c r="K54" s="116"/>
    </row>
    <row r="55" spans="2:11" ht="16.5" thickTop="1" thickBot="1" x14ac:dyDescent="0.3">
      <c r="B55" s="94"/>
      <c r="C55" s="95" t="s">
        <v>60</v>
      </c>
      <c r="D55" s="75" t="s">
        <v>94</v>
      </c>
      <c r="E55" s="86"/>
      <c r="F55" s="86"/>
      <c r="G55" s="75" t="s">
        <v>94</v>
      </c>
      <c r="H55" s="75" t="s">
        <v>94</v>
      </c>
      <c r="I55" s="86"/>
      <c r="J55" s="86"/>
      <c r="K55" s="116"/>
    </row>
    <row r="56" spans="2:11" ht="16.5" thickTop="1" thickBot="1" x14ac:dyDescent="0.3">
      <c r="B56" s="94"/>
      <c r="C56" s="93" t="s">
        <v>100</v>
      </c>
      <c r="D56" s="89"/>
      <c r="E56" s="86"/>
      <c r="F56" s="86"/>
      <c r="G56" s="86"/>
      <c r="H56" s="86"/>
      <c r="I56" s="86"/>
      <c r="J56" s="86"/>
      <c r="K56" s="116"/>
    </row>
    <row r="57" spans="2:11" ht="16.5" thickTop="1" thickBot="1" x14ac:dyDescent="0.3">
      <c r="B57" s="94"/>
      <c r="C57" s="95" t="s">
        <v>58</v>
      </c>
      <c r="D57" s="117">
        <f>SUM(F57:H57)</f>
        <v>596</v>
      </c>
      <c r="E57" s="86"/>
      <c r="F57" s="117">
        <v>594</v>
      </c>
      <c r="G57" s="117">
        <v>1</v>
      </c>
      <c r="H57" s="117">
        <v>1</v>
      </c>
      <c r="I57" s="86"/>
      <c r="J57" s="86"/>
      <c r="K57" s="116"/>
    </row>
    <row r="58" spans="2:11" ht="16.5" thickTop="1" thickBot="1" x14ac:dyDescent="0.3">
      <c r="B58" s="94"/>
      <c r="C58" s="95" t="s">
        <v>45</v>
      </c>
      <c r="D58" s="75">
        <f>SUM(F58:H58)</f>
        <v>0</v>
      </c>
      <c r="E58" s="86"/>
      <c r="F58" s="117">
        <v>0</v>
      </c>
      <c r="G58" s="117">
        <v>0</v>
      </c>
      <c r="H58" s="117">
        <v>0</v>
      </c>
      <c r="I58" s="86"/>
      <c r="J58" s="86"/>
      <c r="K58" s="116"/>
    </row>
    <row r="59" spans="2:11" ht="16.5" thickTop="1" thickBot="1" x14ac:dyDescent="0.3">
      <c r="B59" s="94"/>
      <c r="C59" s="93" t="s">
        <v>101</v>
      </c>
      <c r="D59" s="89"/>
      <c r="E59" s="86"/>
      <c r="F59" s="85"/>
      <c r="G59" s="85"/>
      <c r="H59" s="85"/>
      <c r="I59" s="85"/>
      <c r="J59" s="86"/>
      <c r="K59" s="116"/>
    </row>
    <row r="60" spans="2:11" ht="16.5" thickTop="1" thickBot="1" x14ac:dyDescent="0.3">
      <c r="B60" s="94"/>
      <c r="C60" s="95" t="s">
        <v>74</v>
      </c>
      <c r="D60" s="117" t="s">
        <v>94</v>
      </c>
      <c r="E60" s="86"/>
      <c r="F60" s="117" t="s">
        <v>94</v>
      </c>
      <c r="G60" s="117" t="s">
        <v>94</v>
      </c>
      <c r="H60" s="117" t="s">
        <v>94</v>
      </c>
      <c r="I60" s="86"/>
      <c r="J60" s="85"/>
      <c r="K60" s="116"/>
    </row>
    <row r="61" spans="2:11" ht="16.5" thickTop="1" thickBot="1" x14ac:dyDescent="0.3">
      <c r="B61" s="94"/>
      <c r="C61" s="95" t="s">
        <v>102</v>
      </c>
      <c r="D61" s="117" t="s">
        <v>94</v>
      </c>
      <c r="E61" s="86"/>
      <c r="F61" s="117" t="s">
        <v>94</v>
      </c>
      <c r="G61" s="117" t="s">
        <v>94</v>
      </c>
      <c r="H61" s="117" t="s">
        <v>94</v>
      </c>
      <c r="I61" s="86"/>
      <c r="J61" s="85"/>
      <c r="K61" s="116"/>
    </row>
    <row r="62" spans="2:11" ht="16.5" thickTop="1" thickBot="1" x14ac:dyDescent="0.3">
      <c r="B62" s="94"/>
      <c r="C62" s="95" t="s">
        <v>103</v>
      </c>
      <c r="D62" s="117">
        <f>SUM(F62:H62)</f>
        <v>0</v>
      </c>
      <c r="E62" s="86"/>
      <c r="F62" s="117" t="s">
        <v>94</v>
      </c>
      <c r="G62" s="117" t="s">
        <v>113</v>
      </c>
      <c r="H62" s="117" t="s">
        <v>94</v>
      </c>
      <c r="I62" s="86"/>
      <c r="J62" s="85"/>
      <c r="K62" s="116"/>
    </row>
    <row r="63" spans="2:11" ht="16.5" thickTop="1" thickBot="1" x14ac:dyDescent="0.3">
      <c r="B63" s="94"/>
      <c r="C63" s="93" t="s">
        <v>104</v>
      </c>
      <c r="D63" s="89"/>
      <c r="E63" s="86"/>
      <c r="F63" s="86"/>
      <c r="G63" s="86"/>
      <c r="H63" s="86"/>
      <c r="I63" s="86"/>
      <c r="J63" s="85"/>
      <c r="K63" s="116"/>
    </row>
    <row r="64" spans="2:11" ht="16.5" thickTop="1" thickBot="1" x14ac:dyDescent="0.3">
      <c r="B64" s="94"/>
      <c r="C64" s="95" t="s">
        <v>105</v>
      </c>
      <c r="D64" s="117">
        <f>SUM(F64:H64)</f>
        <v>55889</v>
      </c>
      <c r="E64" s="86"/>
      <c r="F64" s="117">
        <v>55695</v>
      </c>
      <c r="G64" s="117">
        <v>145</v>
      </c>
      <c r="H64" s="117">
        <v>49</v>
      </c>
      <c r="I64" s="86"/>
      <c r="J64" s="85"/>
      <c r="K64" s="116"/>
    </row>
    <row r="65" spans="2:11" ht="16.5" thickTop="1" thickBot="1" x14ac:dyDescent="0.3">
      <c r="B65" s="83" t="s">
        <v>61</v>
      </c>
      <c r="C65" s="84" t="s">
        <v>62</v>
      </c>
      <c r="D65">
        <f>SUM(D66:D69)</f>
        <v>9761</v>
      </c>
      <c r="E65" s="86"/>
      <c r="F65" s="86"/>
      <c r="G65" s="86"/>
      <c r="H65" s="86"/>
      <c r="I65" s="86"/>
      <c r="J65" s="85"/>
      <c r="K65" s="116"/>
    </row>
    <row r="66" spans="2:11" ht="16.5" thickTop="1" thickBot="1" x14ac:dyDescent="0.3">
      <c r="B66" s="87"/>
      <c r="C66" s="88" t="s">
        <v>110</v>
      </c>
      <c r="D66" s="75">
        <f>SUM(F66:H66)</f>
        <v>6775</v>
      </c>
      <c r="E66" s="86"/>
      <c r="F66" s="86"/>
      <c r="G66" s="75">
        <v>6775</v>
      </c>
      <c r="H66" s="85"/>
      <c r="I66" s="85"/>
      <c r="J66" s="85"/>
      <c r="K66" s="116"/>
    </row>
    <row r="67" spans="2:11" ht="16.5" thickTop="1" thickBot="1" x14ac:dyDescent="0.3">
      <c r="B67" s="87"/>
      <c r="C67" s="88" t="s">
        <v>63</v>
      </c>
      <c r="D67" s="117">
        <f>SUM(F67:H67)</f>
        <v>0</v>
      </c>
      <c r="E67" s="86"/>
      <c r="F67" s="117" t="s">
        <v>94</v>
      </c>
      <c r="G67" s="117" t="s">
        <v>94</v>
      </c>
      <c r="H67" s="117" t="s">
        <v>94</v>
      </c>
      <c r="I67" s="86"/>
      <c r="J67" s="85"/>
      <c r="K67" s="116"/>
    </row>
    <row r="68" spans="2:11" ht="16.5" thickTop="1" thickBot="1" x14ac:dyDescent="0.3">
      <c r="B68" s="87"/>
      <c r="C68" s="84" t="s">
        <v>64</v>
      </c>
      <c r="D68" s="89"/>
      <c r="E68" s="86"/>
      <c r="F68" s="86"/>
      <c r="G68" s="86"/>
      <c r="H68" s="86"/>
      <c r="I68" s="86"/>
      <c r="J68" s="85"/>
      <c r="K68" s="119"/>
    </row>
    <row r="69" spans="2:11" ht="16.5" thickTop="1" thickBot="1" x14ac:dyDescent="0.3">
      <c r="B69" s="87"/>
      <c r="C69" s="88" t="s">
        <v>65</v>
      </c>
      <c r="D69" s="117">
        <f>SUM(G69:H69)</f>
        <v>2986</v>
      </c>
      <c r="E69" s="86"/>
      <c r="F69" s="86"/>
      <c r="G69" s="75">
        <v>1991</v>
      </c>
      <c r="H69" s="75">
        <v>995</v>
      </c>
      <c r="I69" s="86"/>
      <c r="J69" s="85"/>
      <c r="K69" s="116"/>
    </row>
    <row r="70" spans="2:11" ht="16.5" thickTop="1" thickBot="1" x14ac:dyDescent="0.3">
      <c r="B70" s="92" t="s">
        <v>11</v>
      </c>
      <c r="C70" s="96" t="s">
        <v>66</v>
      </c>
      <c r="D70">
        <f>SUM(D71:D75)</f>
        <v>80604</v>
      </c>
      <c r="E70" s="86"/>
      <c r="F70" s="86"/>
      <c r="G70" s="86"/>
      <c r="H70" s="86"/>
      <c r="I70" s="86"/>
      <c r="J70" s="86"/>
      <c r="K70" s="116"/>
    </row>
    <row r="71" spans="2:11" ht="16.5" thickTop="1" thickBot="1" x14ac:dyDescent="0.3">
      <c r="B71" s="94"/>
      <c r="C71" s="97" t="s">
        <v>106</v>
      </c>
      <c r="D71" s="117">
        <f>G71</f>
        <v>64553</v>
      </c>
      <c r="E71" s="86"/>
      <c r="F71" s="86"/>
      <c r="G71" s="117">
        <v>64553</v>
      </c>
      <c r="H71" s="86"/>
      <c r="I71" s="86"/>
      <c r="J71" s="85"/>
      <c r="K71" s="116"/>
    </row>
    <row r="72" spans="2:11" ht="16.5" thickTop="1" thickBot="1" x14ac:dyDescent="0.3">
      <c r="B72" s="94"/>
      <c r="C72" s="97" t="s">
        <v>107</v>
      </c>
      <c r="D72" s="117">
        <f>SUM(G72:H72)</f>
        <v>10339</v>
      </c>
      <c r="E72" s="86"/>
      <c r="F72" s="86"/>
      <c r="G72" s="117">
        <v>8986</v>
      </c>
      <c r="H72" s="117">
        <v>1353</v>
      </c>
      <c r="I72" s="86"/>
      <c r="J72" s="85"/>
      <c r="K72" s="116"/>
    </row>
    <row r="73" spans="2:11" ht="16.5" thickTop="1" thickBot="1" x14ac:dyDescent="0.3">
      <c r="B73" s="94"/>
      <c r="C73" s="96" t="s">
        <v>67</v>
      </c>
      <c r="D73" s="89"/>
      <c r="E73" s="86"/>
      <c r="F73" s="86"/>
      <c r="G73" s="86"/>
      <c r="H73" s="86"/>
      <c r="I73" s="86"/>
      <c r="J73" s="86"/>
      <c r="K73" s="116"/>
    </row>
    <row r="74" spans="2:11" ht="16.5" thickTop="1" thickBot="1" x14ac:dyDescent="0.3">
      <c r="B74" s="94"/>
      <c r="C74" s="97" t="s">
        <v>108</v>
      </c>
      <c r="D74" s="117">
        <f>H74</f>
        <v>5712</v>
      </c>
      <c r="E74" s="86"/>
      <c r="F74" s="86"/>
      <c r="G74" s="86"/>
      <c r="H74" s="117">
        <v>5712</v>
      </c>
      <c r="I74" s="86"/>
      <c r="J74" s="85"/>
      <c r="K74" s="116"/>
    </row>
    <row r="75" spans="2:11" ht="16.5" thickTop="1" thickBot="1" x14ac:dyDescent="0.3">
      <c r="B75" s="120"/>
      <c r="C75" s="121" t="s">
        <v>109</v>
      </c>
      <c r="D75" s="117" t="s">
        <v>94</v>
      </c>
      <c r="E75" s="122"/>
      <c r="F75" s="117" t="s">
        <v>94</v>
      </c>
      <c r="G75" s="117" t="s">
        <v>94</v>
      </c>
      <c r="H75" s="117" t="s">
        <v>94</v>
      </c>
      <c r="I75" s="122"/>
      <c r="J75" s="122"/>
      <c r="K75" s="123"/>
    </row>
    <row r="76" spans="2:11" ht="15.75" thickBot="1" x14ac:dyDescent="0.3"/>
    <row r="77" spans="2:11" ht="15.75" thickBot="1" x14ac:dyDescent="0.3">
      <c r="B77" s="98" t="s">
        <v>68</v>
      </c>
      <c r="C77" s="99"/>
      <c r="D77" s="124">
        <f>SUM(D14, D20, D28, D36, D40, D51, D65, D70)</f>
        <v>551567</v>
      </c>
      <c r="E77" s="86"/>
      <c r="F77" s="126">
        <f>SUM(F14:F75)</f>
        <v>441620</v>
      </c>
      <c r="G77" s="126">
        <f>SUM(G14:G75)</f>
        <v>92029</v>
      </c>
      <c r="H77" s="126">
        <f>SUM(H14:H75)</f>
        <v>9094</v>
      </c>
      <c r="I77" s="125"/>
      <c r="J77" s="125">
        <f>SUM(J14:J75)</f>
        <v>8071</v>
      </c>
      <c r="K77" s="127">
        <f>SUM(K14:K75)</f>
        <v>753</v>
      </c>
    </row>
    <row r="78" spans="2:11" x14ac:dyDescent="0.25">
      <c r="J78" s="128"/>
      <c r="K78" s="128"/>
    </row>
  </sheetData>
  <mergeCells count="1">
    <mergeCell ref="B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FIND YOUR GHG INVENTORY DATA</vt:lpstr>
      <vt:lpstr>Resources</vt:lpstr>
      <vt:lpstr>Finger Lakes Roll Up</vt:lpstr>
      <vt:lpstr>Genesee Roll Up</vt:lpstr>
      <vt:lpstr>Livingston Roll Up</vt:lpstr>
      <vt:lpstr>Monroe Roll Up</vt:lpstr>
      <vt:lpstr>Ontario Roll Up</vt:lpstr>
      <vt:lpstr>Orleans Roll Up</vt:lpstr>
      <vt:lpstr>Seneca Roll Up</vt:lpstr>
      <vt:lpstr>Wayne Roll Up</vt:lpstr>
      <vt:lpstr>Wyoming Roll Up</vt:lpstr>
      <vt:lpstr>Yates Roll Up</vt:lpstr>
    </vt:vector>
  </TitlesOfParts>
  <Company>NYSDEC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Dazzle L. Ekblad</cp:lastModifiedBy>
  <dcterms:created xsi:type="dcterms:W3CDTF">2017-08-03T17:33:23Z</dcterms:created>
  <dcterms:modified xsi:type="dcterms:W3CDTF">2018-07-05T14:42:17Z</dcterms:modified>
</cp:coreProperties>
</file>