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tables/table4.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L:\EXEC\OCC\GHG Inventory\Local-Regional GHG in NYS\Capital Region\"/>
    </mc:Choice>
  </mc:AlternateContent>
  <bookViews>
    <workbookView xWindow="0" yWindow="0" windowWidth="24000" windowHeight="13635"/>
  </bookViews>
  <sheets>
    <sheet name="FIND YOUR GHG INVENTORY DATA" sheetId="1" r:id="rId1"/>
    <sheet name="Resources" sheetId="2" r:id="rId2"/>
    <sheet name="2010 Census Population" sheetId="19" r:id="rId3"/>
    <sheet name="REDC Roll Up" sheetId="4" r:id="rId4"/>
    <sheet name="Albany Roll Up" sheetId="5" r:id="rId5"/>
    <sheet name="Columbia Roll Up" sheetId="6" r:id="rId6"/>
    <sheet name="Greene Roll Up" sheetId="7" r:id="rId7"/>
    <sheet name="Rensselaer Roll Up" sheetId="8" r:id="rId8"/>
    <sheet name="Saratoga Roll Up" sheetId="9" r:id="rId9"/>
    <sheet name="Schenectady Roll Up" sheetId="10" r:id="rId10"/>
    <sheet name="Warren Roll Up" sheetId="11" r:id="rId11"/>
    <sheet name="Washington Roll Up" sheetId="12" r:id="rId12"/>
    <sheet name="Municipal Fuel Consumption" sheetId="15" r:id="rId13"/>
    <sheet name="Municipal Household Emissions" sheetId="16" r:id="rId14"/>
    <sheet name="Municipal Energy Consumption" sheetId="18" r:id="rId15"/>
  </sheets>
  <externalReferences>
    <externalReference r:id="rId16"/>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 l="1"/>
  <c r="F30" i="19" l="1"/>
  <c r="F176" i="19" s="1"/>
  <c r="H5" i="4" s="1"/>
  <c r="A175" i="19"/>
  <c r="A174" i="19"/>
  <c r="A173" i="19"/>
  <c r="A170" i="19"/>
  <c r="A169" i="19"/>
  <c r="A168" i="19"/>
  <c r="A167" i="19"/>
  <c r="A165" i="19"/>
  <c r="A164" i="19"/>
  <c r="A163" i="19"/>
  <c r="A160" i="19"/>
  <c r="A158" i="19"/>
  <c r="A156" i="19"/>
  <c r="A154" i="19"/>
  <c r="A153" i="19"/>
  <c r="A152" i="19"/>
  <c r="A149" i="19"/>
  <c r="A147" i="19"/>
  <c r="B172" i="19"/>
  <c r="A172" i="19"/>
  <c r="A171" i="19"/>
  <c r="A166" i="19"/>
  <c r="A159" i="19"/>
  <c r="A157" i="19"/>
  <c r="A155" i="19"/>
  <c r="A148" i="19"/>
  <c r="A162" i="19"/>
  <c r="A161" i="19"/>
  <c r="A151" i="19"/>
  <c r="A150" i="19"/>
  <c r="A146" i="19"/>
  <c r="A144" i="19"/>
  <c r="A143" i="19"/>
  <c r="A142" i="19"/>
  <c r="A141" i="19"/>
  <c r="A139" i="19"/>
  <c r="A138" i="19"/>
  <c r="A137" i="19"/>
  <c r="A136" i="19"/>
  <c r="A135" i="19"/>
  <c r="A133" i="19"/>
  <c r="B145" i="19"/>
  <c r="A145" i="19"/>
  <c r="A140" i="19"/>
  <c r="A132" i="19"/>
  <c r="A130" i="19"/>
  <c r="A129" i="19"/>
  <c r="A128" i="19"/>
  <c r="A127" i="19"/>
  <c r="A126" i="19"/>
  <c r="A125" i="19"/>
  <c r="B131" i="19"/>
  <c r="A131" i="19"/>
  <c r="A124" i="19"/>
  <c r="A122" i="19"/>
  <c r="A120" i="19"/>
  <c r="A119" i="19"/>
  <c r="A117" i="19"/>
  <c r="A116" i="19"/>
  <c r="A112" i="19"/>
  <c r="A123" i="19"/>
  <c r="A121" i="19"/>
  <c r="A118" i="19"/>
  <c r="A114" i="19"/>
  <c r="A115" i="19"/>
  <c r="A111" i="19"/>
  <c r="A110" i="19"/>
  <c r="A109" i="19"/>
  <c r="A108" i="19"/>
  <c r="A107" i="19"/>
  <c r="A106" i="19"/>
  <c r="A105" i="19"/>
  <c r="A104" i="19"/>
  <c r="A103" i="19"/>
  <c r="A101" i="19"/>
  <c r="A100" i="19"/>
  <c r="A99" i="19"/>
  <c r="A97" i="19"/>
  <c r="A96" i="19"/>
  <c r="A95" i="19"/>
  <c r="A94" i="19"/>
  <c r="A113" i="19"/>
  <c r="A102" i="19"/>
  <c r="A98" i="19"/>
  <c r="A93" i="19"/>
  <c r="A92" i="19"/>
  <c r="A91" i="19"/>
  <c r="A90" i="19"/>
  <c r="A86" i="19"/>
  <c r="A89" i="19"/>
  <c r="A88" i="19"/>
  <c r="A87" i="19"/>
  <c r="A85" i="19"/>
  <c r="A84" i="19"/>
  <c r="A82" i="19"/>
  <c r="A81" i="19"/>
  <c r="A80" i="19"/>
  <c r="A79" i="19"/>
  <c r="A78" i="19"/>
  <c r="A75" i="19"/>
  <c r="A74" i="19"/>
  <c r="A72" i="19"/>
  <c r="A70" i="19"/>
  <c r="A68" i="19"/>
  <c r="A67" i="19"/>
  <c r="B83" i="19"/>
  <c r="A83" i="19"/>
  <c r="A73" i="19"/>
  <c r="A71" i="19"/>
  <c r="A69" i="19"/>
  <c r="A77" i="19"/>
  <c r="A76" i="19"/>
  <c r="A57" i="19"/>
  <c r="A65" i="19"/>
  <c r="A60" i="19"/>
  <c r="A66" i="19"/>
  <c r="A64" i="19"/>
  <c r="A63" i="19"/>
  <c r="A62" i="19"/>
  <c r="A61" i="19"/>
  <c r="A59" i="19"/>
  <c r="A58" i="19"/>
  <c r="A55" i="19"/>
  <c r="A53" i="19"/>
  <c r="A51" i="19"/>
  <c r="A50" i="19"/>
  <c r="A48" i="19"/>
  <c r="A56" i="19"/>
  <c r="A54" i="19"/>
  <c r="A52" i="19"/>
  <c r="A49" i="19"/>
  <c r="A134" i="19"/>
  <c r="A27" i="19"/>
  <c r="A26" i="19"/>
  <c r="A46" i="19"/>
  <c r="A42" i="19"/>
  <c r="A39" i="19"/>
  <c r="A45" i="19"/>
  <c r="A44" i="19"/>
  <c r="A43" i="19"/>
  <c r="A41" i="19"/>
  <c r="A40" i="19"/>
  <c r="A38" i="19"/>
  <c r="A37" i="19"/>
  <c r="A36" i="19"/>
  <c r="A35" i="19"/>
  <c r="A34" i="19"/>
  <c r="A33" i="19"/>
  <c r="A32" i="19"/>
  <c r="A31" i="19"/>
  <c r="A29" i="19"/>
  <c r="A28" i="19"/>
  <c r="A25" i="19"/>
  <c r="A24" i="19"/>
  <c r="A23" i="19"/>
  <c r="A22" i="19"/>
  <c r="B30" i="19"/>
  <c r="A30" i="19"/>
  <c r="A47" i="19"/>
  <c r="A19" i="19"/>
  <c r="A17" i="19"/>
  <c r="A15" i="19"/>
  <c r="A12" i="19"/>
  <c r="A10" i="19"/>
  <c r="A4" i="19"/>
  <c r="A21" i="19"/>
  <c r="A20" i="19"/>
  <c r="A18" i="19"/>
  <c r="A16" i="19"/>
  <c r="A14" i="19"/>
  <c r="A13" i="19"/>
  <c r="A11" i="19"/>
  <c r="A9" i="19"/>
  <c r="A8" i="19"/>
  <c r="A7" i="19"/>
  <c r="A6" i="19"/>
  <c r="A5" i="19"/>
  <c r="A2" i="19"/>
  <c r="B3" i="19"/>
  <c r="A3" i="19"/>
  <c r="L52" i="1" l="1"/>
  <c r="L53" i="1"/>
  <c r="C45" i="1" s="1"/>
  <c r="L57" i="1"/>
  <c r="L59" i="1"/>
  <c r="L61" i="1"/>
  <c r="L63" i="1"/>
  <c r="L65" i="1"/>
  <c r="L67" i="1"/>
  <c r="L69" i="1"/>
  <c r="L71" i="1"/>
  <c r="L73" i="1"/>
  <c r="L75" i="1"/>
  <c r="L77" i="1"/>
  <c r="L79" i="1"/>
  <c r="L81" i="1"/>
  <c r="L83" i="1"/>
  <c r="L85" i="1"/>
  <c r="L87" i="1"/>
  <c r="L89" i="1"/>
  <c r="L91" i="1"/>
  <c r="L93" i="1"/>
  <c r="L95" i="1"/>
  <c r="L97" i="1"/>
  <c r="L99" i="1"/>
  <c r="L101" i="1"/>
  <c r="L103" i="1"/>
  <c r="L105" i="1"/>
  <c r="L107" i="1"/>
  <c r="L109" i="1"/>
  <c r="L111" i="1"/>
  <c r="L113" i="1"/>
  <c r="L115" i="1"/>
  <c r="L117" i="1"/>
  <c r="L119" i="1"/>
  <c r="L121" i="1"/>
  <c r="L123" i="1"/>
  <c r="L125" i="1"/>
  <c r="L127" i="1"/>
  <c r="L129" i="1"/>
  <c r="L131" i="1"/>
  <c r="L133" i="1"/>
  <c r="L135" i="1"/>
  <c r="L137" i="1"/>
  <c r="L139" i="1"/>
  <c r="L141" i="1"/>
  <c r="L143" i="1"/>
  <c r="L145" i="1"/>
  <c r="L147" i="1"/>
  <c r="L149" i="1"/>
  <c r="L151" i="1"/>
  <c r="L153" i="1"/>
  <c r="L155" i="1"/>
  <c r="L157" i="1"/>
  <c r="L159" i="1"/>
  <c r="L161" i="1"/>
  <c r="L163" i="1"/>
  <c r="L165" i="1"/>
  <c r="L167" i="1"/>
  <c r="L169" i="1"/>
  <c r="L171" i="1"/>
  <c r="L173" i="1"/>
  <c r="L175" i="1"/>
  <c r="L177" i="1"/>
  <c r="L179" i="1"/>
  <c r="L181" i="1"/>
  <c r="L183" i="1"/>
  <c r="L185" i="1"/>
  <c r="L187" i="1"/>
  <c r="L189" i="1"/>
  <c r="L191" i="1"/>
  <c r="L193" i="1"/>
  <c r="L195" i="1"/>
  <c r="L197" i="1"/>
  <c r="L199" i="1"/>
  <c r="L201" i="1"/>
  <c r="L203" i="1"/>
  <c r="L205" i="1"/>
  <c r="L207" i="1"/>
  <c r="L209" i="1"/>
  <c r="L211" i="1"/>
  <c r="L213" i="1"/>
  <c r="L215" i="1"/>
  <c r="L217" i="1"/>
  <c r="L219" i="1"/>
  <c r="L58" i="1"/>
  <c r="L62" i="1"/>
  <c r="L66" i="1"/>
  <c r="L70" i="1"/>
  <c r="L74" i="1"/>
  <c r="L78" i="1"/>
  <c r="L82" i="1"/>
  <c r="L86" i="1"/>
  <c r="L90" i="1"/>
  <c r="L94" i="1"/>
  <c r="L98" i="1"/>
  <c r="L102" i="1"/>
  <c r="L106" i="1"/>
  <c r="L110" i="1"/>
  <c r="L114" i="1"/>
  <c r="L118" i="1"/>
  <c r="L122" i="1"/>
  <c r="L126" i="1"/>
  <c r="L130" i="1"/>
  <c r="L134" i="1"/>
  <c r="L138" i="1"/>
  <c r="L142" i="1"/>
  <c r="L146" i="1"/>
  <c r="L150" i="1"/>
  <c r="L154" i="1"/>
  <c r="L158" i="1"/>
  <c r="L162" i="1"/>
  <c r="L166" i="1"/>
  <c r="L170" i="1"/>
  <c r="L174" i="1"/>
  <c r="L178" i="1"/>
  <c r="L182" i="1"/>
  <c r="L186" i="1"/>
  <c r="L190" i="1"/>
  <c r="L194" i="1"/>
  <c r="L198" i="1"/>
  <c r="L202" i="1"/>
  <c r="L206" i="1"/>
  <c r="L210" i="1"/>
  <c r="L214" i="1"/>
  <c r="L218" i="1"/>
  <c r="L54" i="1"/>
  <c r="L56" i="1"/>
  <c r="L60" i="1"/>
  <c r="L64" i="1"/>
  <c r="L68" i="1"/>
  <c r="L72" i="1"/>
  <c r="L76" i="1"/>
  <c r="L80" i="1"/>
  <c r="L84" i="1"/>
  <c r="L88" i="1"/>
  <c r="L92" i="1"/>
  <c r="L96" i="1"/>
  <c r="L100" i="1"/>
  <c r="L104" i="1"/>
  <c r="L108" i="1"/>
  <c r="L112" i="1"/>
  <c r="L116" i="1"/>
  <c r="L120" i="1"/>
  <c r="L124" i="1"/>
  <c r="L128" i="1"/>
  <c r="L132" i="1"/>
  <c r="L136" i="1"/>
  <c r="L140" i="1"/>
  <c r="L144" i="1"/>
  <c r="L148" i="1"/>
  <c r="L152" i="1"/>
  <c r="L156" i="1"/>
  <c r="L160" i="1"/>
  <c r="L164" i="1"/>
  <c r="L168" i="1"/>
  <c r="L172" i="1"/>
  <c r="L176" i="1"/>
  <c r="L180" i="1"/>
  <c r="L184" i="1"/>
  <c r="L188" i="1"/>
  <c r="L192" i="1"/>
  <c r="L196" i="1"/>
  <c r="L200" i="1"/>
  <c r="L204" i="1"/>
  <c r="L208" i="1"/>
  <c r="L212" i="1"/>
  <c r="L216" i="1"/>
  <c r="L220" i="1"/>
  <c r="K11" i="18"/>
  <c r="K10" i="18"/>
  <c r="K9" i="18"/>
  <c r="K8" i="18"/>
  <c r="C11" i="18"/>
  <c r="C10" i="18"/>
  <c r="C9" i="18"/>
  <c r="C8" i="18"/>
  <c r="J5" i="18"/>
  <c r="B5" i="18"/>
  <c r="K10" i="16"/>
  <c r="K9" i="16"/>
  <c r="K8" i="16"/>
  <c r="J5" i="16"/>
  <c r="C10" i="16"/>
  <c r="C9" i="16"/>
  <c r="C8" i="16"/>
  <c r="B5" i="16" l="1"/>
  <c r="B10" i="15"/>
  <c r="B6" i="15"/>
  <c r="B7" i="15"/>
  <c r="B8" i="15"/>
  <c r="K22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18" i="1"/>
  <c r="K119" i="1"/>
  <c r="K120" i="1"/>
  <c r="K121" i="1"/>
  <c r="K122" i="1"/>
  <c r="K123" i="1"/>
  <c r="K124" i="1"/>
  <c r="K125" i="1"/>
  <c r="K126" i="1"/>
  <c r="K127" i="1"/>
  <c r="K128" i="1"/>
  <c r="K129" i="1"/>
  <c r="K130" i="1"/>
  <c r="K131" i="1"/>
  <c r="K132" i="1"/>
  <c r="K133" i="1"/>
  <c r="K134" i="1"/>
  <c r="K135" i="1"/>
  <c r="K136" i="1"/>
  <c r="K137" i="1"/>
  <c r="K138" i="1"/>
  <c r="K139" i="1"/>
  <c r="K91" i="1"/>
  <c r="K92" i="1"/>
  <c r="K93" i="1"/>
  <c r="K94" i="1"/>
  <c r="K95" i="1"/>
  <c r="K96" i="1"/>
  <c r="K74" i="1"/>
  <c r="K75" i="1"/>
  <c r="K76" i="1"/>
  <c r="K77" i="1"/>
  <c r="K78" i="1"/>
  <c r="K79" i="1"/>
  <c r="K80" i="1"/>
  <c r="K81" i="1"/>
  <c r="K82" i="1"/>
  <c r="K83" i="1"/>
  <c r="K84" i="1"/>
  <c r="K85" i="1"/>
  <c r="K86" i="1"/>
  <c r="K87" i="1"/>
  <c r="K88" i="1"/>
  <c r="K89" i="1"/>
  <c r="K61" i="1"/>
  <c r="K198" i="1"/>
  <c r="K196" i="1"/>
  <c r="K197" i="1"/>
  <c r="K218" i="1"/>
  <c r="K219" i="1"/>
  <c r="K214" i="1"/>
  <c r="K215" i="1"/>
  <c r="K216" i="1"/>
  <c r="K213" i="1"/>
  <c r="K217" i="1"/>
  <c r="K207" i="1"/>
  <c r="K208" i="1"/>
  <c r="K209" i="1"/>
  <c r="K210" i="1"/>
  <c r="K211" i="1"/>
  <c r="K212" i="1"/>
  <c r="K206" i="1"/>
  <c r="K201" i="1"/>
  <c r="K202" i="1"/>
  <c r="K203" i="1"/>
  <c r="K204" i="1"/>
  <c r="K205" i="1"/>
  <c r="K199" i="1"/>
  <c r="K200" i="1"/>
  <c r="K195" i="1"/>
  <c r="K193" i="1"/>
  <c r="K192" i="1"/>
  <c r="K191" i="1"/>
  <c r="K189" i="1"/>
  <c r="K188" i="1"/>
  <c r="K190" i="1"/>
  <c r="K185" i="1"/>
  <c r="K184" i="1"/>
  <c r="K186" i="1"/>
  <c r="K187" i="1"/>
  <c r="K181" i="1"/>
  <c r="K182" i="1"/>
  <c r="K183" i="1"/>
  <c r="K179" i="1"/>
  <c r="K176" i="1"/>
  <c r="K177" i="1"/>
  <c r="K178" i="1"/>
  <c r="K173" i="1"/>
  <c r="K174" i="1"/>
  <c r="K175" i="1"/>
  <c r="K172" i="1"/>
  <c r="K169" i="1"/>
  <c r="K168" i="1"/>
  <c r="K170" i="1"/>
  <c r="K167" i="1"/>
  <c r="K116" i="1"/>
  <c r="K112" i="1"/>
  <c r="K113" i="1"/>
  <c r="K114" i="1"/>
  <c r="K115" i="1"/>
  <c r="K111" i="1"/>
  <c r="K109" i="1"/>
  <c r="K108" i="1"/>
  <c r="K110" i="1"/>
  <c r="K106" i="1"/>
  <c r="K105" i="1"/>
  <c r="K107" i="1"/>
  <c r="K104" i="1"/>
  <c r="K103" i="1"/>
  <c r="K102" i="1"/>
  <c r="K100" i="1"/>
  <c r="K101" i="1"/>
  <c r="K99" i="1"/>
  <c r="K98" i="1"/>
  <c r="K90" i="1"/>
  <c r="D50" i="11"/>
  <c r="G69" i="4"/>
  <c r="F69" i="4"/>
  <c r="E69" i="4"/>
  <c r="D64" i="4"/>
  <c r="D49" i="4"/>
  <c r="D44" i="4"/>
  <c r="D40" i="4"/>
  <c r="D29" i="4"/>
  <c r="D21" i="4"/>
  <c r="D14" i="4"/>
  <c r="D66" i="5"/>
  <c r="D59" i="6"/>
  <c r="G73" i="1" s="1"/>
  <c r="D71" i="9"/>
  <c r="D59" i="9"/>
  <c r="G140" i="1" s="1"/>
  <c r="D64" i="9"/>
  <c r="D49" i="9"/>
  <c r="D44" i="9"/>
  <c r="D40" i="9"/>
  <c r="D29" i="9"/>
  <c r="D21" i="9"/>
  <c r="D14" i="9"/>
  <c r="D69" i="9" l="1"/>
  <c r="B9" i="15"/>
  <c r="B11" i="15" s="1"/>
  <c r="D22" i="12"/>
  <c r="D15" i="12"/>
  <c r="D30" i="12"/>
  <c r="D41" i="12"/>
  <c r="D45" i="12"/>
  <c r="D50" i="12"/>
  <c r="D62" i="12"/>
  <c r="G194" i="1" s="1"/>
  <c r="D67" i="12"/>
  <c r="D65" i="11"/>
  <c r="D60" i="11"/>
  <c r="G180" i="1" s="1"/>
  <c r="D45" i="11"/>
  <c r="D41" i="11"/>
  <c r="D30" i="11"/>
  <c r="D22" i="11"/>
  <c r="D15" i="11"/>
  <c r="D70" i="11" s="1"/>
  <c r="D14" i="10"/>
  <c r="D21" i="10"/>
  <c r="D40" i="10"/>
  <c r="D29" i="10"/>
  <c r="D44" i="10"/>
  <c r="D49" i="10"/>
  <c r="D59" i="10"/>
  <c r="G171" i="1" s="1"/>
  <c r="D64" i="10"/>
  <c r="D40" i="8"/>
  <c r="D49" i="8"/>
  <c r="D59" i="8"/>
  <c r="G117" i="1" s="1"/>
  <c r="D64" i="8"/>
  <c r="D29" i="8"/>
  <c r="D21" i="8"/>
  <c r="D14" i="8"/>
  <c r="D49" i="7"/>
  <c r="D64" i="7"/>
  <c r="D59" i="7"/>
  <c r="G97" i="1" s="1"/>
  <c r="D44" i="7"/>
  <c r="D40" i="7"/>
  <c r="D29" i="7"/>
  <c r="D21" i="7"/>
  <c r="D14" i="7"/>
  <c r="D14" i="5"/>
  <c r="D21" i="5"/>
  <c r="D29" i="5"/>
  <c r="D49" i="5"/>
  <c r="D61" i="5"/>
  <c r="G53" i="1" s="1"/>
  <c r="D49" i="6"/>
  <c r="D29" i="6"/>
  <c r="D21" i="6"/>
  <c r="D14" i="6"/>
  <c r="C73" i="1" s="1"/>
  <c r="I52" i="1" l="1"/>
  <c r="D59" i="4"/>
  <c r="G52" i="1" s="1"/>
  <c r="F52" i="1"/>
  <c r="H52" i="1"/>
  <c r="J52" i="1"/>
  <c r="E52" i="1"/>
  <c r="D52" i="1"/>
  <c r="C52" i="1"/>
  <c r="D69" i="4" l="1"/>
  <c r="K72" i="1"/>
  <c r="K71" i="1"/>
  <c r="K70" i="1"/>
  <c r="K69" i="1"/>
  <c r="K66" i="1"/>
  <c r="K67" i="1"/>
  <c r="K65" i="1"/>
  <c r="K68" i="1"/>
  <c r="K63" i="1"/>
  <c r="K64" i="1"/>
  <c r="K62" i="1"/>
  <c r="K59" i="1"/>
  <c r="K58" i="1"/>
  <c r="K60" i="1"/>
  <c r="K56" i="1"/>
  <c r="K57" i="1"/>
  <c r="K55" i="1"/>
  <c r="K54" i="1"/>
  <c r="I194" i="1"/>
  <c r="F194" i="1"/>
  <c r="H194" i="1"/>
  <c r="J194" i="1"/>
  <c r="E194" i="1"/>
  <c r="D194" i="1"/>
  <c r="C194" i="1"/>
  <c r="I180" i="1"/>
  <c r="F180" i="1"/>
  <c r="H180" i="1"/>
  <c r="J180" i="1"/>
  <c r="E180" i="1"/>
  <c r="D180" i="1"/>
  <c r="I171" i="1"/>
  <c r="F171" i="1"/>
  <c r="H171" i="1"/>
  <c r="D72" i="12" l="1"/>
  <c r="C180" i="1"/>
  <c r="K180" i="1" s="1"/>
  <c r="E171" i="1"/>
  <c r="D171" i="1"/>
  <c r="K194" i="1"/>
  <c r="C171" i="1" l="1"/>
  <c r="K52" i="1"/>
  <c r="G72" i="12"/>
  <c r="E72" i="12"/>
  <c r="F72" i="12"/>
  <c r="G70" i="11"/>
  <c r="E70" i="11"/>
  <c r="F70" i="11"/>
  <c r="G69" i="10"/>
  <c r="E69" i="10"/>
  <c r="G69" i="9"/>
  <c r="E69" i="9"/>
  <c r="D46" i="8"/>
  <c r="D45" i="8"/>
  <c r="G69" i="8"/>
  <c r="E69" i="8"/>
  <c r="D117" i="1"/>
  <c r="G41" i="7"/>
  <c r="G69" i="7" s="1"/>
  <c r="E69" i="7"/>
  <c r="E97" i="1"/>
  <c r="D64" i="6"/>
  <c r="I73" i="1" s="1"/>
  <c r="F73" i="1"/>
  <c r="D46" i="6"/>
  <c r="G68" i="6"/>
  <c r="D73" i="1"/>
  <c r="I53" i="1"/>
  <c r="F53" i="1"/>
  <c r="G71" i="5"/>
  <c r="F71" i="5"/>
  <c r="E71" i="5"/>
  <c r="E53" i="1"/>
  <c r="C39" i="1"/>
  <c r="E33" i="1"/>
  <c r="B33" i="1"/>
  <c r="C21" i="1"/>
  <c r="C20" i="1"/>
  <c r="C19" i="1"/>
  <c r="C18" i="1"/>
  <c r="C17" i="1"/>
  <c r="C16" i="1"/>
  <c r="C15" i="1"/>
  <c r="C14" i="1"/>
  <c r="E11" i="1"/>
  <c r="B11" i="1"/>
  <c r="C22" i="1" l="1"/>
  <c r="I140" i="1"/>
  <c r="F140" i="1"/>
  <c r="H140" i="1"/>
  <c r="E140" i="1"/>
  <c r="D140" i="1"/>
  <c r="D44" i="8"/>
  <c r="H117" i="1" s="1"/>
  <c r="F117" i="1"/>
  <c r="I117" i="1"/>
  <c r="C117" i="1"/>
  <c r="E117" i="1"/>
  <c r="H97" i="1"/>
  <c r="D97" i="1"/>
  <c r="F97" i="1"/>
  <c r="I97" i="1"/>
  <c r="E68" i="6"/>
  <c r="E73" i="1"/>
  <c r="C38" i="1" s="1"/>
  <c r="D44" i="6"/>
  <c r="H73" i="1" s="1"/>
  <c r="C40" i="1"/>
  <c r="D53" i="1"/>
  <c r="C37" i="1" s="1"/>
  <c r="D44" i="5"/>
  <c r="H53" i="1" s="1"/>
  <c r="F68" i="6"/>
  <c r="F69" i="10"/>
  <c r="F69" i="9"/>
  <c r="F69" i="8"/>
  <c r="F69" i="7"/>
  <c r="D40" i="5"/>
  <c r="C42" i="1" l="1"/>
  <c r="C41" i="1"/>
  <c r="J53" i="1"/>
  <c r="D71" i="5"/>
  <c r="J171" i="1"/>
  <c r="K171" i="1" s="1"/>
  <c r="D69" i="10"/>
  <c r="J140" i="1"/>
  <c r="C140" i="1"/>
  <c r="J117" i="1"/>
  <c r="K117" i="1" s="1"/>
  <c r="J97" i="1"/>
  <c r="C97" i="1"/>
  <c r="D69" i="7"/>
  <c r="D40" i="6"/>
  <c r="J73" i="1" s="1"/>
  <c r="C53" i="1"/>
  <c r="C43" i="1" l="1"/>
  <c r="K53" i="1"/>
  <c r="K140" i="1"/>
  <c r="D69" i="8"/>
  <c r="K97" i="1"/>
  <c r="D68" i="6"/>
  <c r="C36" i="1"/>
  <c r="K73" i="1"/>
  <c r="C44" i="1" s="1"/>
  <c r="M54" i="1" l="1"/>
  <c r="M56" i="1"/>
  <c r="M58" i="1"/>
  <c r="M60" i="1"/>
  <c r="M62" i="1"/>
  <c r="M64" i="1"/>
  <c r="M66" i="1"/>
  <c r="M68" i="1"/>
  <c r="M70" i="1"/>
  <c r="M72" i="1"/>
  <c r="M74" i="1"/>
  <c r="M76" i="1"/>
  <c r="M78" i="1"/>
  <c r="M80" i="1"/>
  <c r="M82" i="1"/>
  <c r="M84" i="1"/>
  <c r="M86" i="1"/>
  <c r="M88" i="1"/>
  <c r="M90" i="1"/>
  <c r="M92" i="1"/>
  <c r="M94" i="1"/>
  <c r="M96" i="1"/>
  <c r="M98" i="1"/>
  <c r="M100" i="1"/>
  <c r="M102" i="1"/>
  <c r="M104" i="1"/>
  <c r="M106" i="1"/>
  <c r="M108" i="1"/>
  <c r="M110" i="1"/>
  <c r="M112" i="1"/>
  <c r="M114" i="1"/>
  <c r="M116" i="1"/>
  <c r="M118" i="1"/>
  <c r="M120" i="1"/>
  <c r="M122" i="1"/>
  <c r="M124" i="1"/>
  <c r="M126" i="1"/>
  <c r="M128" i="1"/>
  <c r="M130" i="1"/>
  <c r="M132" i="1"/>
  <c r="M134" i="1"/>
  <c r="M136" i="1"/>
  <c r="M138" i="1"/>
  <c r="M140" i="1"/>
  <c r="M142" i="1"/>
  <c r="M144" i="1"/>
  <c r="M146" i="1"/>
  <c r="M148" i="1"/>
  <c r="M150" i="1"/>
  <c r="M152" i="1"/>
  <c r="M154" i="1"/>
  <c r="M156" i="1"/>
  <c r="M158" i="1"/>
  <c r="M160" i="1"/>
  <c r="M162" i="1"/>
  <c r="M164" i="1"/>
  <c r="M166" i="1"/>
  <c r="M168" i="1"/>
  <c r="M170" i="1"/>
  <c r="M172" i="1"/>
  <c r="M174" i="1"/>
  <c r="M176" i="1"/>
  <c r="M178" i="1"/>
  <c r="M180" i="1"/>
  <c r="M182" i="1"/>
  <c r="M184" i="1"/>
  <c r="M186" i="1"/>
  <c r="M188" i="1"/>
  <c r="M190" i="1"/>
  <c r="M192" i="1"/>
  <c r="M194" i="1"/>
  <c r="M196" i="1"/>
  <c r="M198" i="1"/>
  <c r="M200" i="1"/>
  <c r="M202" i="1"/>
  <c r="M204" i="1"/>
  <c r="M206" i="1"/>
  <c r="M208" i="1"/>
  <c r="M210" i="1"/>
  <c r="M212" i="1"/>
  <c r="M214" i="1"/>
  <c r="M216" i="1"/>
  <c r="M218" i="1"/>
  <c r="M220" i="1"/>
  <c r="M57" i="1"/>
  <c r="M61" i="1"/>
  <c r="M65" i="1"/>
  <c r="M69" i="1"/>
  <c r="M73" i="1"/>
  <c r="M77" i="1"/>
  <c r="M81" i="1"/>
  <c r="M85" i="1"/>
  <c r="M89" i="1"/>
  <c r="M93" i="1"/>
  <c r="M97" i="1"/>
  <c r="M101" i="1"/>
  <c r="M105" i="1"/>
  <c r="M109" i="1"/>
  <c r="M113" i="1"/>
  <c r="M117" i="1"/>
  <c r="M121" i="1"/>
  <c r="M125" i="1"/>
  <c r="M129" i="1"/>
  <c r="M133" i="1"/>
  <c r="M137" i="1"/>
  <c r="M141" i="1"/>
  <c r="M145" i="1"/>
  <c r="M149" i="1"/>
  <c r="M153" i="1"/>
  <c r="M157" i="1"/>
  <c r="M161" i="1"/>
  <c r="M165" i="1"/>
  <c r="M169" i="1"/>
  <c r="M173" i="1"/>
  <c r="M177" i="1"/>
  <c r="M181" i="1"/>
  <c r="M185" i="1"/>
  <c r="M189" i="1"/>
  <c r="M193" i="1"/>
  <c r="M197" i="1"/>
  <c r="M201" i="1"/>
  <c r="M205" i="1"/>
  <c r="M209" i="1"/>
  <c r="M213" i="1"/>
  <c r="M217" i="1"/>
  <c r="M55" i="1"/>
  <c r="M59" i="1"/>
  <c r="M63" i="1"/>
  <c r="M67" i="1"/>
  <c r="M71" i="1"/>
  <c r="M75" i="1"/>
  <c r="M79" i="1"/>
  <c r="M83" i="1"/>
  <c r="M87" i="1"/>
  <c r="M91" i="1"/>
  <c r="M95" i="1"/>
  <c r="M103" i="1"/>
  <c r="M107" i="1"/>
  <c r="M115" i="1"/>
  <c r="M123" i="1"/>
  <c r="M131" i="1"/>
  <c r="M139" i="1"/>
  <c r="M147" i="1"/>
  <c r="M155" i="1"/>
  <c r="M167" i="1"/>
  <c r="M175" i="1"/>
  <c r="M191" i="1"/>
  <c r="M195" i="1"/>
  <c r="M199" i="1"/>
  <c r="M203" i="1"/>
  <c r="M207" i="1"/>
  <c r="M211" i="1"/>
  <c r="M215" i="1"/>
  <c r="M111" i="1"/>
  <c r="M119" i="1"/>
  <c r="M135" i="1"/>
  <c r="M151" i="1"/>
  <c r="M163" i="1"/>
  <c r="M99" i="1"/>
  <c r="M127" i="1"/>
  <c r="M143" i="1"/>
  <c r="M159" i="1"/>
  <c r="M171" i="1"/>
  <c r="M179" i="1"/>
  <c r="M183" i="1"/>
  <c r="M187" i="1"/>
  <c r="M219" i="1"/>
  <c r="C23" i="1"/>
  <c r="M53" i="1"/>
  <c r="C46" i="1" s="1"/>
  <c r="M52" i="1"/>
  <c r="C24" i="1" s="1"/>
</calcChain>
</file>

<file path=xl/comments1.xml><?xml version="1.0" encoding="utf-8"?>
<comments xmlns="http://schemas.openxmlformats.org/spreadsheetml/2006/main">
  <authors>
    <author>Chuoran Wang</author>
  </authors>
  <commentList>
    <comment ref="F1" authorId="0" shapeId="0">
      <text>
        <r>
          <rPr>
            <b/>
            <sz val="9"/>
            <color indexed="81"/>
            <rFont val="Tahoma"/>
            <family val="2"/>
          </rPr>
          <t xml:space="preserve">2010 Census Population
</t>
        </r>
      </text>
    </comment>
  </commentList>
</comments>
</file>

<file path=xl/sharedStrings.xml><?xml version="1.0" encoding="utf-8"?>
<sst xmlns="http://schemas.openxmlformats.org/spreadsheetml/2006/main" count="2797" uniqueCount="525">
  <si>
    <t>ENTER THE NAME OF LOCAL GOVERNMENT:</t>
  </si>
  <si>
    <t>TABLE 1: Community GHG Inventory (2010)</t>
  </si>
  <si>
    <t xml:space="preserve">FIGURE 1: </t>
  </si>
  <si>
    <t>Community GHG Emissions by Sector (2010)</t>
  </si>
  <si>
    <t>GHG EMISSION SECTORS</t>
  </si>
  <si>
    <t>MTCO2e*</t>
  </si>
  <si>
    <t>Residential</t>
  </si>
  <si>
    <t>Commercial</t>
  </si>
  <si>
    <t>Industrial</t>
  </si>
  <si>
    <t>Transportation</t>
  </si>
  <si>
    <t>Industrial Processes</t>
  </si>
  <si>
    <t>Agriculture</t>
  </si>
  <si>
    <t>Energy Supply</t>
  </si>
  <si>
    <t>Total Emissions</t>
  </si>
  <si>
    <t>Population</t>
  </si>
  <si>
    <t>Per Capita Emissions</t>
  </si>
  <si>
    <t>*Metric Tons of Carbon Dioxide Equivalent</t>
  </si>
  <si>
    <t>Do you want to compare your emissions to another community?</t>
  </si>
  <si>
    <t>TABLE 2: Community GHG Inventory (2010)</t>
  </si>
  <si>
    <t xml:space="preserve">FIGURE 2: </t>
  </si>
  <si>
    <t>Name of Local Government</t>
  </si>
  <si>
    <t>Total</t>
  </si>
  <si>
    <t>Dutchess County</t>
  </si>
  <si>
    <t>SECTORS</t>
  </si>
  <si>
    <t>DESCRIPTIONS</t>
  </si>
  <si>
    <r>
      <rPr>
        <b/>
        <sz val="12"/>
        <color theme="1"/>
        <rFont val="Calibri"/>
        <family val="2"/>
        <scheme val="minor"/>
      </rPr>
      <t>Buildings</t>
    </r>
    <r>
      <rPr>
        <sz val="12"/>
        <color theme="1"/>
        <rFont val="Calibri"/>
        <family val="2"/>
        <scheme val="minor"/>
      </rPr>
      <t xml:space="preserve">
</t>
    </r>
    <r>
      <rPr>
        <i/>
        <sz val="11.5"/>
        <color theme="1"/>
        <rFont val="Calibri"/>
        <family val="2"/>
        <scheme val="minor"/>
      </rPr>
      <t>(Stationary Energy)</t>
    </r>
  </si>
  <si>
    <t xml:space="preserve">Energy used in Residential, Commercial, Industrial buildings &amp; other non-mobile uses (e.g., electricity, natural gas, fuel oils, wood &amp; propane). </t>
  </si>
  <si>
    <r>
      <rPr>
        <b/>
        <sz val="12"/>
        <color theme="1"/>
        <rFont val="Calibri"/>
        <family val="2"/>
        <scheme val="minor"/>
      </rPr>
      <t>Transportation</t>
    </r>
    <r>
      <rPr>
        <sz val="10"/>
        <color theme="1"/>
        <rFont val="Calibri"/>
        <family val="2"/>
        <scheme val="minor"/>
      </rPr>
      <t xml:space="preserve">
</t>
    </r>
    <r>
      <rPr>
        <i/>
        <sz val="12"/>
        <color theme="1"/>
        <rFont val="Calibri"/>
        <family val="2"/>
        <scheme val="minor"/>
      </rPr>
      <t>(Mobile Energy)</t>
    </r>
  </si>
  <si>
    <t>Fuel consumption for on-road transportation, passenger &amp; freight rail, aviation, marine transit &amp; off-road vehicles.</t>
  </si>
  <si>
    <t>Waste &amp; Wastewater Treatment</t>
  </si>
  <si>
    <t>Non-energy process emissions from landfills &amp; wastewater treatment plants or septic systems. (e.g., methane emissions from anaerobic decay).</t>
  </si>
  <si>
    <t>Industrial 
Processes</t>
  </si>
  <si>
    <r>
      <t>Non-energy process emissions from industrial activity &amp; fugitive emissions from fuel systems (e.g., C0</t>
    </r>
    <r>
      <rPr>
        <vertAlign val="subscript"/>
        <sz val="13"/>
        <color theme="1"/>
        <rFont val="Calibri"/>
        <family val="2"/>
        <scheme val="minor"/>
      </rPr>
      <t>2</t>
    </r>
    <r>
      <rPr>
        <sz val="13"/>
        <color theme="1"/>
        <rFont val="Calibri"/>
        <family val="2"/>
        <scheme val="minor"/>
      </rPr>
      <t xml:space="preserve"> from cement production, A/C coolants, &amp; leakages).</t>
    </r>
  </si>
  <si>
    <t>Non-energy emissions from crops &amp; livestock (e.g., methane &amp; nitrous oxide emissions from fertilizers).</t>
  </si>
  <si>
    <t>Energy generation &amp; fugitive emissions including energy losses during transmission &amp; distribution of electricity and natural gas.</t>
  </si>
  <si>
    <t>Region / County Name</t>
  </si>
  <si>
    <t>REDC</t>
  </si>
  <si>
    <t>Color Code</t>
  </si>
  <si>
    <t>REQUIRED for the Roll Up Report, though some data may be zero, N/A, or considered to small to count</t>
  </si>
  <si>
    <t>Report NO Data in cell</t>
  </si>
  <si>
    <t>DRAFT Roll Up Report CGC.  Emissions in MTCDE</t>
  </si>
  <si>
    <t>Built Environment</t>
  </si>
  <si>
    <t>Residential Energy Consumption</t>
  </si>
  <si>
    <t>Electricity / Steam</t>
  </si>
  <si>
    <t>Natural Gas</t>
  </si>
  <si>
    <t>Propane / LPG</t>
  </si>
  <si>
    <t>Distillate Fuel Oil (#1, #2, #4, Kerosene)</t>
  </si>
  <si>
    <t>Wood</t>
  </si>
  <si>
    <t>Coal</t>
  </si>
  <si>
    <t>Commercial Energy Consumption</t>
  </si>
  <si>
    <t>Residual Fuel Oil (#5 and #6)</t>
  </si>
  <si>
    <t>Industrial Energy Consumption</t>
  </si>
  <si>
    <t>Petroleum Coke</t>
  </si>
  <si>
    <t>Motor Gasoline (E-10)</t>
  </si>
  <si>
    <t>Other Oils</t>
  </si>
  <si>
    <t>Energy Generation and Supply</t>
  </si>
  <si>
    <t>Electricity T/D Losses</t>
  </si>
  <si>
    <t>Natural Gas T/D Losses</t>
  </si>
  <si>
    <t>Use of SF6 in the Utility Industry</t>
  </si>
  <si>
    <t>Cement Production</t>
  </si>
  <si>
    <t>Pulp and Paper Manufacturing</t>
  </si>
  <si>
    <t>Product Use (ODS Substitues)</t>
  </si>
  <si>
    <t>All Refrigerants- except utility SF6</t>
  </si>
  <si>
    <t>Transportation Energy</t>
  </si>
  <si>
    <t>On-road</t>
  </si>
  <si>
    <t>Diesel</t>
  </si>
  <si>
    <t>Ethanol</t>
  </si>
  <si>
    <t>Biodiesel</t>
  </si>
  <si>
    <t>Waste Management</t>
  </si>
  <si>
    <t>Solid Waste Management</t>
  </si>
  <si>
    <t>Landfill Gas</t>
  </si>
  <si>
    <t>MSW incineration  (non grid connected)</t>
  </si>
  <si>
    <t>Sewage Treatment</t>
  </si>
  <si>
    <t>Central WWTPs and Septic Systems</t>
  </si>
  <si>
    <t>Livestock</t>
  </si>
  <si>
    <t>Crop Production and Soil Management</t>
  </si>
  <si>
    <t xml:space="preserve">Grand Totals </t>
  </si>
  <si>
    <t>Albany</t>
  </si>
  <si>
    <t>Columbia</t>
  </si>
  <si>
    <t>Greene</t>
  </si>
  <si>
    <t>Rensselaer</t>
  </si>
  <si>
    <t>Saratoga</t>
  </si>
  <si>
    <t>Schenectady</t>
  </si>
  <si>
    <t>REDC / County Name</t>
  </si>
  <si>
    <t>Warren County</t>
  </si>
  <si>
    <t>Distillate Fuel Oil (#1, #2, Kerosene)</t>
  </si>
  <si>
    <t>Residual Fuel Oil (#4 and #6)</t>
  </si>
  <si>
    <t>Paper and Pulp</t>
  </si>
  <si>
    <t>Landfill Methane (Scope 3)</t>
  </si>
  <si>
    <t>Washington County</t>
  </si>
  <si>
    <t>Albany County</t>
  </si>
  <si>
    <t>Columbia County</t>
  </si>
  <si>
    <t>Greene County</t>
  </si>
  <si>
    <t>Rensselaer County</t>
  </si>
  <si>
    <t>Saratoga County</t>
  </si>
  <si>
    <t>Schenectady County</t>
  </si>
  <si>
    <t>Roll Up Report CGC.  Emissions in MTCDE</t>
  </si>
  <si>
    <t>Town of Coeymans</t>
  </si>
  <si>
    <t>City of Albany</t>
  </si>
  <si>
    <t>Village of Ravena</t>
  </si>
  <si>
    <t>Town of Colonie</t>
  </si>
  <si>
    <t>Town of Bethlehem</t>
  </si>
  <si>
    <t>Town of Guilderland</t>
  </si>
  <si>
    <t>Town of New Scotland</t>
  </si>
  <si>
    <t>City of Cohoes</t>
  </si>
  <si>
    <t>Village of Colonie</t>
  </si>
  <si>
    <t>City of Watervliet</t>
  </si>
  <si>
    <t>Village of Menands</t>
  </si>
  <si>
    <t>Town of Westerlo</t>
  </si>
  <si>
    <t>Village of Green Island</t>
  </si>
  <si>
    <t>Town of Green Island</t>
  </si>
  <si>
    <t>Town of Berne</t>
  </si>
  <si>
    <t>Town of Knox</t>
  </si>
  <si>
    <t>Town of Rensselaerville</t>
  </si>
  <si>
    <t>Village of Voorheesville</t>
  </si>
  <si>
    <t>Village of Altamont</t>
  </si>
  <si>
    <t>Scope 1</t>
  </si>
  <si>
    <t>Scope 2</t>
  </si>
  <si>
    <t>Scope 3</t>
  </si>
  <si>
    <t>Biogenic</t>
  </si>
  <si>
    <t>Rail, Marine, Off-Road, Air</t>
  </si>
  <si>
    <t>Jet Kerosene</t>
  </si>
  <si>
    <t>Enteric Fementation/Manure</t>
  </si>
  <si>
    <t>Soils/Fertilizer</t>
  </si>
  <si>
    <t>(i.e., Town of Coeymans, REDC, Columbia County, etc.)</t>
  </si>
  <si>
    <t>Jet Kerosene (Air)</t>
  </si>
  <si>
    <t>Use of Fertilizer/Soils</t>
  </si>
  <si>
    <t>Use of Fertilizer/Soil</t>
  </si>
  <si>
    <t>Rail, Marine, Off-road, Air</t>
  </si>
  <si>
    <t>Enteric Fementation/ Manure</t>
  </si>
  <si>
    <t>Distillate Fuel Oil (#1, #2,#4,  Kerosene)</t>
  </si>
  <si>
    <t>Town of Chatham</t>
  </si>
  <si>
    <t>Town of Claverack</t>
  </si>
  <si>
    <t>Town of Greenport</t>
  </si>
  <si>
    <t>Town of Kinderhook</t>
  </si>
  <si>
    <t>Town of Canaan</t>
  </si>
  <si>
    <t>City of Hudson</t>
  </si>
  <si>
    <t>Town of Ghent</t>
  </si>
  <si>
    <t>Town of Copake</t>
  </si>
  <si>
    <t>Town of Hillsdale</t>
  </si>
  <si>
    <t>Town of Livingston</t>
  </si>
  <si>
    <t>Town of Ancram</t>
  </si>
  <si>
    <t>Town of Austerlitz</t>
  </si>
  <si>
    <t>Town of New Lebanon</t>
  </si>
  <si>
    <t>Town of Stockport</t>
  </si>
  <si>
    <t>Town of Stuyvesant</t>
  </si>
  <si>
    <t>Town of Taghkanic</t>
  </si>
  <si>
    <t>Town of Germantown</t>
  </si>
  <si>
    <t>Town of Gallatin</t>
  </si>
  <si>
    <t>Village of Chatham</t>
  </si>
  <si>
    <t>Town of Clermont</t>
  </si>
  <si>
    <t>Village of Kinderhook</t>
  </si>
  <si>
    <t>Village of Valatie</t>
  </si>
  <si>
    <t>Village of Philmont</t>
  </si>
  <si>
    <t>Town of Catskill</t>
  </si>
  <si>
    <t>Town of Coxsackie</t>
  </si>
  <si>
    <t>Town of Cairo</t>
  </si>
  <si>
    <t>Town of New Baltimore</t>
  </si>
  <si>
    <t>Town of Athens</t>
  </si>
  <si>
    <t>Town of Durham</t>
  </si>
  <si>
    <t>Village of Catskill</t>
  </si>
  <si>
    <t>Town of Hunter</t>
  </si>
  <si>
    <t>Town of Greenville</t>
  </si>
  <si>
    <t>Town of Windham</t>
  </si>
  <si>
    <t>Village of Coxsackie</t>
  </si>
  <si>
    <t>Town of Jewett</t>
  </si>
  <si>
    <t>Town of Lexington</t>
  </si>
  <si>
    <t>Village of Athens</t>
  </si>
  <si>
    <t>Town of Ashland</t>
  </si>
  <si>
    <t>Town of Prattsville</t>
  </si>
  <si>
    <t>Village of Hunter</t>
  </si>
  <si>
    <t>Village of Tannersville</t>
  </si>
  <si>
    <t>Town of Halcott</t>
  </si>
  <si>
    <t>City of Troy</t>
  </si>
  <si>
    <t>Town of East Greenbush</t>
  </si>
  <si>
    <t>Town of Schodack</t>
  </si>
  <si>
    <t>Town of North Greenbush</t>
  </si>
  <si>
    <t>City of Rensselaer</t>
  </si>
  <si>
    <t>Town of Brunswick</t>
  </si>
  <si>
    <t>Town of Schaghticoke</t>
  </si>
  <si>
    <t>Town of Sand Lake</t>
  </si>
  <si>
    <t>Town of Hoosick</t>
  </si>
  <si>
    <t>Town of Pittstown</t>
  </si>
  <si>
    <t>Town of Nassau</t>
  </si>
  <si>
    <t>Town of Poestenkill</t>
  </si>
  <si>
    <t>Town of Stephentown</t>
  </si>
  <si>
    <t>Village of Hoosick Falls</t>
  </si>
  <si>
    <t>Town of Berlin</t>
  </si>
  <si>
    <t>Town of Grafton</t>
  </si>
  <si>
    <t>Town of Petersburgh</t>
  </si>
  <si>
    <t>Village of Castleton-on-Hudson</t>
  </si>
  <si>
    <t>Village of Nassau</t>
  </si>
  <si>
    <t>Village of Schaghticoke</t>
  </si>
  <si>
    <t>Village of Valley Falls</t>
  </si>
  <si>
    <t>Village of East Nassau</t>
  </si>
  <si>
    <t>Town of Clifton Park</t>
  </si>
  <si>
    <t>City of Saratoga Springs</t>
  </si>
  <si>
    <t>Town of Waterford</t>
  </si>
  <si>
    <t>Town of Halfmoon</t>
  </si>
  <si>
    <t>Town of Malta</t>
  </si>
  <si>
    <t>Town of Moreau</t>
  </si>
  <si>
    <t>Town of Ballston</t>
  </si>
  <si>
    <t>Town of Milton</t>
  </si>
  <si>
    <t>Village of South Glens Falls</t>
  </si>
  <si>
    <t>Town of Stillwater</t>
  </si>
  <si>
    <t>Town of Greenfield</t>
  </si>
  <si>
    <t>Town of Corinth</t>
  </si>
  <si>
    <t>Town of Saratoga</t>
  </si>
  <si>
    <t>Town of Galway</t>
  </si>
  <si>
    <t>Town of Charlton</t>
  </si>
  <si>
    <t>Town of Northumberland</t>
  </si>
  <si>
    <t>City of Mechanicville</t>
  </si>
  <si>
    <t>Village of Ballston Spa</t>
  </si>
  <si>
    <t>Town of Hadley</t>
  </si>
  <si>
    <t>Village of Round Lake</t>
  </si>
  <si>
    <t>Town of Providence</t>
  </si>
  <si>
    <t>Town of Edinburg</t>
  </si>
  <si>
    <t>Village of Waterford</t>
  </si>
  <si>
    <t>Village of Corinth</t>
  </si>
  <si>
    <t>Village of Stillwater</t>
  </si>
  <si>
    <t>Town of Day</t>
  </si>
  <si>
    <t>Village of Schuylerville</t>
  </si>
  <si>
    <t>Village of Victory</t>
  </si>
  <si>
    <t>Village of Galway</t>
  </si>
  <si>
    <t>City of Schenectady</t>
  </si>
  <si>
    <t>Town of Rotterdam</t>
  </si>
  <si>
    <t>Town of Glenville</t>
  </si>
  <si>
    <t>Town of Niskayuna</t>
  </si>
  <si>
    <t>Town of Duanesburg</t>
  </si>
  <si>
    <t>Village of Scotia</t>
  </si>
  <si>
    <t>Town of Princeton</t>
  </si>
  <si>
    <t>Village of Delanson</t>
  </si>
  <si>
    <t>City of Glens Falls</t>
  </si>
  <si>
    <t>Town of Queensbury</t>
  </si>
  <si>
    <t>Town of Lake George</t>
  </si>
  <si>
    <t>Town of Chester</t>
  </si>
  <si>
    <t>Town of Bolton</t>
  </si>
  <si>
    <t>Town of Warrensburg</t>
  </si>
  <si>
    <t>Town of Johnsburg</t>
  </si>
  <si>
    <t>Town of Lake Luzerne</t>
  </si>
  <si>
    <t>Town of Horicon</t>
  </si>
  <si>
    <t>Town of Hague</t>
  </si>
  <si>
    <t>Village of Lake George</t>
  </si>
  <si>
    <t>Town of Thurman</t>
  </si>
  <si>
    <t>Town of Stony Creek</t>
  </si>
  <si>
    <t>Town of Fort Edward</t>
  </si>
  <si>
    <t>Town of Fort Ann</t>
  </si>
  <si>
    <t>Town of Granville</t>
  </si>
  <si>
    <t>Town of Easton</t>
  </si>
  <si>
    <t>Village of Fort Edward</t>
  </si>
  <si>
    <t>I</t>
  </si>
  <si>
    <t>iiI</t>
  </si>
  <si>
    <t>Village of Hudson Falls</t>
  </si>
  <si>
    <t>Town of Whitehall</t>
  </si>
  <si>
    <t>Town of Argyle</t>
  </si>
  <si>
    <t>Town of Salem</t>
  </si>
  <si>
    <t>Town of White Creek</t>
  </si>
  <si>
    <t>Town of Hebron</t>
  </si>
  <si>
    <t>Town of Jackson</t>
  </si>
  <si>
    <t>Town of Cambridge</t>
  </si>
  <si>
    <t>Town of Hartford</t>
  </si>
  <si>
    <t>Town of Dresden</t>
  </si>
  <si>
    <t>Town of Putnam</t>
  </si>
  <si>
    <t>Village of Granville</t>
  </si>
  <si>
    <t>Village of Whitehall</t>
  </si>
  <si>
    <t>Village of Cambridge</t>
  </si>
  <si>
    <t>Town of Hampton</t>
  </si>
  <si>
    <t>Village of Greenwich</t>
  </si>
  <si>
    <t>Village of Salem</t>
  </si>
  <si>
    <t>Village of Fort Ann</t>
  </si>
  <si>
    <t>Village of Argyle</t>
  </si>
  <si>
    <t>Town of Kingsbury</t>
  </si>
  <si>
    <t>Town of Greenwich</t>
  </si>
  <si>
    <t>Waste</t>
  </si>
  <si>
    <t>Community Name</t>
  </si>
  <si>
    <t>VMT</t>
  </si>
  <si>
    <t>Gasoline</t>
  </si>
  <si>
    <t>Warren</t>
  </si>
  <si>
    <t>Washington</t>
  </si>
  <si>
    <t>Type</t>
  </si>
  <si>
    <t>County</t>
  </si>
  <si>
    <t>Vehicle-miles-traveled and Fuel Consumption (gallons) by Municipality</t>
  </si>
  <si>
    <t>Community</t>
  </si>
  <si>
    <t>Per-Household GHG Footprint (MTCDE)</t>
  </si>
  <si>
    <t>Energy Cost of Living (ECOL)</t>
  </si>
  <si>
    <t>Energy</t>
  </si>
  <si>
    <t>Transport</t>
  </si>
  <si>
    <t>HH Total</t>
  </si>
  <si>
    <t>ECOL  ($)</t>
  </si>
  <si>
    <t>income</t>
  </si>
  <si>
    <t>% income</t>
  </si>
  <si>
    <t>10%</t>
  </si>
  <si>
    <t>8%</t>
  </si>
  <si>
    <t>6%</t>
  </si>
  <si>
    <t>7%</t>
  </si>
  <si>
    <t>9%</t>
  </si>
  <si>
    <t>5%</t>
  </si>
  <si>
    <t>11%</t>
  </si>
  <si>
    <t>12%</t>
  </si>
  <si>
    <t>13%</t>
  </si>
  <si>
    <t>14%</t>
  </si>
  <si>
    <t>17%</t>
  </si>
  <si>
    <t>16%</t>
  </si>
  <si>
    <t>22%</t>
  </si>
  <si>
    <t>18%</t>
  </si>
  <si>
    <t>19%</t>
  </si>
  <si>
    <t>15%</t>
  </si>
  <si>
    <t xml:space="preserve"> </t>
  </si>
  <si>
    <t>Household GHG emissions and Energy Cost of Living</t>
  </si>
  <si>
    <t>Municipality</t>
  </si>
  <si>
    <t>Electricity (MWh)</t>
  </si>
  <si>
    <t>Natural Gas (Therms)</t>
  </si>
  <si>
    <t>Res.</t>
  </si>
  <si>
    <t>Com.</t>
  </si>
  <si>
    <t>Indust.</t>
  </si>
  <si>
    <r>
      <rPr>
        <i/>
        <sz val="11"/>
        <rFont val="Calibri"/>
        <family val="2"/>
        <scheme val="minor"/>
      </rPr>
      <t>106,49
4</t>
    </r>
  </si>
  <si>
    <r>
      <rPr>
        <i/>
        <sz val="11"/>
        <rFont val="Calibri"/>
        <family val="2"/>
        <scheme val="minor"/>
      </rPr>
      <t>238,80
2</t>
    </r>
  </si>
  <si>
    <t>Total2</t>
  </si>
  <si>
    <t>Res.2</t>
  </si>
  <si>
    <t>Com.2</t>
  </si>
  <si>
    <t>Indust.2</t>
  </si>
  <si>
    <t>Utility-Supplied Energy Consumption Data for 2010 by Municipality</t>
  </si>
  <si>
    <t>TABLE 1: Vehicle-miles-traveled and Fuel Consumption (gallons)</t>
  </si>
  <si>
    <t>Fuel Consumption</t>
  </si>
  <si>
    <t>gallons</t>
  </si>
  <si>
    <t>Total Fuel Consumption</t>
  </si>
  <si>
    <t>Vehicle Miles Travelled</t>
  </si>
  <si>
    <t>Enter name of community</t>
  </si>
  <si>
    <t>Miles per Gallon Fuel Consumption</t>
  </si>
  <si>
    <t>Vehicle-miles-traveled and Fuel Consumption (gallons)</t>
  </si>
  <si>
    <t>Town of Knowx</t>
  </si>
  <si>
    <t>Town ot Berlin</t>
  </si>
  <si>
    <t>Town of Wilton</t>
  </si>
  <si>
    <t>Town of Princetown</t>
  </si>
  <si>
    <t>(i.e., Town of Coeymans, City of Troy, etc.)</t>
  </si>
  <si>
    <r>
      <t xml:space="preserve">Village of </t>
    </r>
    <r>
      <rPr>
        <i/>
        <sz val="11"/>
        <rFont val="Calibri"/>
        <family val="2"/>
        <scheme val="minor"/>
      </rPr>
      <t>Castleton-on-
Hudson</t>
    </r>
  </si>
  <si>
    <t>GHG Footprint</t>
  </si>
  <si>
    <t>HH Total Emissions</t>
  </si>
  <si>
    <t>TABLE 1 and Figure 1: Household GHG Emissions</t>
  </si>
  <si>
    <t>TABLE 2 and Figure 2: Energy Cost of Living</t>
  </si>
  <si>
    <t>Ecol % Income</t>
  </si>
  <si>
    <t>ECOL</t>
  </si>
  <si>
    <t>$</t>
  </si>
  <si>
    <t>TABLE 1 and Figure 1: Utility-Supplied Electricity Consumption (2010)</t>
  </si>
  <si>
    <t>TABLE 2 and Figure 2: Utility-Supplied Natural Gas Consumption (2010)</t>
  </si>
  <si>
    <t>MWh</t>
  </si>
  <si>
    <t>Therms</t>
  </si>
  <si>
    <t>_</t>
  </si>
  <si>
    <t xml:space="preserve">The Capital District 2010 Regional Greenhouse Gas Inventory </t>
  </si>
  <si>
    <t xml:space="preserve">Data Sourced from: </t>
  </si>
  <si>
    <t>Scopes based accounting allows a community to have both Scope 1 and 3 emissions for what is essentially the same source. For example, communities with electric power stations have very large Scope 1 sources from fuel burned by the power plants inside the community. Power plants, however, do not supply electricity to communities directly. They supply the electricity grid. Therefore, communities will also have separate Scope 2 emissions based on (1) the amount of electricity they consume and (2) on the average carbon intensity of all the plants supplying the regional grid. In solid waste the City of Albany and the Town of Colonie each have scope 1 GHG emissions from landfills. However all communities including Albany and the Town of Colonie are assigned separate Scope 3 emissions based on how much waste they produce and send for disposal to landfills and waste-to-energy plants.</t>
  </si>
  <si>
    <t>Scopes accounting can inherently double count, so they are never added together. The point of organizing inventories by scopes is to empower stakeholders to reduce emissions they influence. Therefore power plant and landfill operators can record GHG reductions against community Scope 1 footprints, whereas municipalities can tie community-wide energy and waste reduction efforts against their Scope 2 and 3 footprints.</t>
  </si>
  <si>
    <t>The GHG Working Group identified scope 1 methods for all sources, and Scope 2 or 3 methods for electricity consumption, solid waste generation, and air transportation demand. With the exception of air travel, the Working Group adopted only Scope 1 methods to count physical emissions from all vehicles, locomotives, and boats that happen to operate in the community boundary. The group recognized that Scope 3 approaches should be developed in the future to attribute to emissions to traffic created by communities and not to only traffic that happens to occur inside their boundaries. While Scope 1 accounting works well to describe transportation demand at a regional level, at a community level those with interstate highways have pass-through traffic emissions that they cannot influence. Currently ICLEI is piloting several Scope 3 approaches as part of the Community GHG Protocol Initiative (ICLEI, 2013).</t>
  </si>
  <si>
    <t>SCOPE</t>
  </si>
  <si>
    <t>Direct emissions that physically occur within the regional or community boundary such as those emitted by burning natural gas or fuel oil in homes and businesses.</t>
  </si>
  <si>
    <t>Indirect emissions attributed to region or community activities that cause emissions whether the emissions physically occur in-boundary or not.</t>
  </si>
  <si>
    <t>A special category of emissions to attribute a share of regional power plant emissions to individual communities based on how much electricity they use.</t>
  </si>
  <si>
    <t>2010 Census Population</t>
  </si>
  <si>
    <t>LocalGovFull</t>
  </si>
  <si>
    <t>City/Town</t>
  </si>
  <si>
    <t>Village</t>
  </si>
  <si>
    <t>2010 Pop</t>
  </si>
  <si>
    <t/>
  </si>
  <si>
    <t>Albany city</t>
  </si>
  <si>
    <t>Berne town</t>
  </si>
  <si>
    <t>Bethlehem town</t>
  </si>
  <si>
    <t>Coeymans town</t>
  </si>
  <si>
    <t>Cohoes city</t>
  </si>
  <si>
    <t>Colonie town</t>
  </si>
  <si>
    <t>Green Island town</t>
  </si>
  <si>
    <t>Guilderland town</t>
  </si>
  <si>
    <t>Knox town</t>
  </si>
  <si>
    <t>New Scotland town</t>
  </si>
  <si>
    <t>Rensselaerville town</t>
  </si>
  <si>
    <t>Watervliet city</t>
  </si>
  <si>
    <t>Westerlo town</t>
  </si>
  <si>
    <t>Altamont village</t>
  </si>
  <si>
    <t>Colonie village</t>
  </si>
  <si>
    <t>Green Island village</t>
  </si>
  <si>
    <t>Menands village</t>
  </si>
  <si>
    <t>Ravena village</t>
  </si>
  <si>
    <t>Voorheesville village</t>
  </si>
  <si>
    <t>Ashland town</t>
  </si>
  <si>
    <t>Ancram town</t>
  </si>
  <si>
    <t>Austerlitz town</t>
  </si>
  <si>
    <t>Canaan town</t>
  </si>
  <si>
    <t>Chatham town</t>
  </si>
  <si>
    <t>Claverack town</t>
  </si>
  <si>
    <t>Clermont town</t>
  </si>
  <si>
    <t>Copake town</t>
  </si>
  <si>
    <t>Gallatin town</t>
  </si>
  <si>
    <t>Germantown town</t>
  </si>
  <si>
    <t>Ghent town</t>
  </si>
  <si>
    <t>Greenport town</t>
  </si>
  <si>
    <t>Hillsdale town</t>
  </si>
  <si>
    <t>Hudson city</t>
  </si>
  <si>
    <t>Kinderhook town</t>
  </si>
  <si>
    <t>Livingston town</t>
  </si>
  <si>
    <t>New Lebanon town</t>
  </si>
  <si>
    <t>Stockport town</t>
  </si>
  <si>
    <t>Stuyvesant town</t>
  </si>
  <si>
    <t>Taghkanic town</t>
  </si>
  <si>
    <t>Kinderhook village</t>
  </si>
  <si>
    <t>Philmont village</t>
  </si>
  <si>
    <t>Valatie village</t>
  </si>
  <si>
    <t>Chatham village</t>
  </si>
  <si>
    <t>Chester town</t>
  </si>
  <si>
    <t>Athens town</t>
  </si>
  <si>
    <t>Athens village</t>
  </si>
  <si>
    <t>Catskill town</t>
  </si>
  <si>
    <t>Catskill village</t>
  </si>
  <si>
    <t>Coxsackie town</t>
  </si>
  <si>
    <t>Coxsackie village</t>
  </si>
  <si>
    <t>Cairo town</t>
  </si>
  <si>
    <t>Durham town</t>
  </si>
  <si>
    <t>Halcott town</t>
  </si>
  <si>
    <t>Hunter town</t>
  </si>
  <si>
    <t>Jewett town</t>
  </si>
  <si>
    <t>Lexington town</t>
  </si>
  <si>
    <t>New Baltimore town</t>
  </si>
  <si>
    <t>Prattsville town</t>
  </si>
  <si>
    <t>Windham town</t>
  </si>
  <si>
    <t>Hunter village</t>
  </si>
  <si>
    <t>Tannersville village</t>
  </si>
  <si>
    <t>Greenville town</t>
  </si>
  <si>
    <t>Nassau town</t>
  </si>
  <si>
    <t>Nassau village</t>
  </si>
  <si>
    <t>Schodack town</t>
  </si>
  <si>
    <t>Castleton-on-Hudson village</t>
  </si>
  <si>
    <t>East Nassau village</t>
  </si>
  <si>
    <t>Hoosick town</t>
  </si>
  <si>
    <t>Hoosick Falls village</t>
  </si>
  <si>
    <t>Berlin town</t>
  </si>
  <si>
    <t>Brunswick town</t>
  </si>
  <si>
    <t>East Greenbush town</t>
  </si>
  <si>
    <t>Grafton town</t>
  </si>
  <si>
    <t>North Greenbush town</t>
  </si>
  <si>
    <t>Petersburgh town</t>
  </si>
  <si>
    <t>Pittstown town</t>
  </si>
  <si>
    <t>Poestenkill town</t>
  </si>
  <si>
    <t>Rensselaer city</t>
  </si>
  <si>
    <t>Sand Lake town</t>
  </si>
  <si>
    <t>Schaghticoke town</t>
  </si>
  <si>
    <t>Stephentown town</t>
  </si>
  <si>
    <t>Troy city</t>
  </si>
  <si>
    <t>Schaghticoke village</t>
  </si>
  <si>
    <t>Valley Falls village</t>
  </si>
  <si>
    <t>Ballston town</t>
  </si>
  <si>
    <t>Ballston Spa village</t>
  </si>
  <si>
    <t>Milton town</t>
  </si>
  <si>
    <t>Corinth town</t>
  </si>
  <si>
    <t>Corinth village</t>
  </si>
  <si>
    <t>Galway town</t>
  </si>
  <si>
    <t>Galway village</t>
  </si>
  <si>
    <t>Charlton town</t>
  </si>
  <si>
    <t>Clifton Park town</t>
  </si>
  <si>
    <t>Day town</t>
  </si>
  <si>
    <t>Edinburg town</t>
  </si>
  <si>
    <t>Greenfield town</t>
  </si>
  <si>
    <t>Hadley town</t>
  </si>
  <si>
    <t>Halfmoon town</t>
  </si>
  <si>
    <t>Malta town</t>
  </si>
  <si>
    <t>Mechanicville city</t>
  </si>
  <si>
    <t>Moreau town</t>
  </si>
  <si>
    <t>Northumberland town</t>
  </si>
  <si>
    <t>Providence town</t>
  </si>
  <si>
    <t>Saratoga town</t>
  </si>
  <si>
    <t>Saratoga Springs city</t>
  </si>
  <si>
    <t>Stillwater town</t>
  </si>
  <si>
    <t>Waterford town</t>
  </si>
  <si>
    <t>Wilton town</t>
  </si>
  <si>
    <t>Round Lake village</t>
  </si>
  <si>
    <t>Schuylerville village</t>
  </si>
  <si>
    <t>South Glens Falls village</t>
  </si>
  <si>
    <t>Stillwater village</t>
  </si>
  <si>
    <t>Victory village</t>
  </si>
  <si>
    <t>Waterford village</t>
  </si>
  <si>
    <t>Duanesburg town</t>
  </si>
  <si>
    <t>Delanson village</t>
  </si>
  <si>
    <t>Glenville town</t>
  </si>
  <si>
    <t>Niskayuna town</t>
  </si>
  <si>
    <t>Rotterdam town</t>
  </si>
  <si>
    <t>Schenectady city</t>
  </si>
  <si>
    <t>Scotia village</t>
  </si>
  <si>
    <t>Lake George town</t>
  </si>
  <si>
    <t>Lake George village</t>
  </si>
  <si>
    <t>Bolton town</t>
  </si>
  <si>
    <t>Glens Falls city</t>
  </si>
  <si>
    <t>Hague town</t>
  </si>
  <si>
    <t>Horicon town</t>
  </si>
  <si>
    <t>Johnsburg town</t>
  </si>
  <si>
    <t>Lake Luzerne town</t>
  </si>
  <si>
    <t>Queensbury town</t>
  </si>
  <si>
    <t>Stony Creek town</t>
  </si>
  <si>
    <t>Thurman town</t>
  </si>
  <si>
    <t>Warrensburg town</t>
  </si>
  <si>
    <t>Cambridge town</t>
  </si>
  <si>
    <t>Cambridge village</t>
  </si>
  <si>
    <t>White Creek town</t>
  </si>
  <si>
    <t>Easton town</t>
  </si>
  <si>
    <t>Greenwich village</t>
  </si>
  <si>
    <t>Greenwich town</t>
  </si>
  <si>
    <t>Argyle town</t>
  </si>
  <si>
    <t>Argyle village</t>
  </si>
  <si>
    <t>Fort Ann town</t>
  </si>
  <si>
    <t>Fort Ann village</t>
  </si>
  <si>
    <t>Fort Edward town</t>
  </si>
  <si>
    <t>Fort Edward village</t>
  </si>
  <si>
    <t>Granville town</t>
  </si>
  <si>
    <t>Granville village</t>
  </si>
  <si>
    <t>Kingsbury town</t>
  </si>
  <si>
    <t>Hudson Falls village</t>
  </si>
  <si>
    <t>Salem town</t>
  </si>
  <si>
    <t>Salem village</t>
  </si>
  <si>
    <t>Dresden town</t>
  </si>
  <si>
    <t>Hampton town</t>
  </si>
  <si>
    <t>Hartford town</t>
  </si>
  <si>
    <t>Hebron town</t>
  </si>
  <si>
    <t>Jackson town</t>
  </si>
  <si>
    <t>Putnam town</t>
  </si>
  <si>
    <t>Whitehall town</t>
  </si>
  <si>
    <t>Whitehall village</t>
  </si>
  <si>
    <t>Total Region</t>
  </si>
  <si>
    <t>Princeton town</t>
  </si>
  <si>
    <r>
      <t>Capital District Regional GHG Inventory 2010
Total Emissions by Local Government and Sector, MT CO</t>
    </r>
    <r>
      <rPr>
        <b/>
        <vertAlign val="subscript"/>
        <sz val="16"/>
        <color theme="0"/>
        <rFont val="Century Gothic"/>
        <family val="2"/>
      </rPr>
      <t>2</t>
    </r>
    <r>
      <rPr>
        <b/>
        <sz val="16"/>
        <color theme="0"/>
        <rFont val="Century Gothic"/>
        <family val="2"/>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</si>
</sst>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_);_(* \(#,##0.0\);_(* &quot;-&quot;??_);_(@_)"/>
  </numFmts>
  <fonts count="53"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20"/>
      <color theme="1" tint="0.34998626667073579"/>
      <name val="Century Gothic"/>
      <family val="2"/>
    </font>
    <font>
      <b/>
      <sz val="16"/>
      <color theme="1" tint="0.34998626667073579"/>
      <name val="Century Gothic"/>
      <family val="2"/>
    </font>
    <font>
      <b/>
      <sz val="14"/>
      <color theme="1"/>
      <name val="Segoe UI"/>
      <family val="2"/>
    </font>
    <font>
      <b/>
      <sz val="14"/>
      <name val="Segoe UI"/>
      <family val="2"/>
    </font>
    <font>
      <sz val="10"/>
      <color theme="1" tint="0.499984740745262"/>
      <name val="Arial Narrow"/>
      <family val="2"/>
    </font>
    <font>
      <sz val="11"/>
      <color theme="1" tint="0.499984740745262"/>
      <name val="Arial Narrow"/>
      <family val="2"/>
    </font>
    <font>
      <b/>
      <sz val="11"/>
      <color theme="1"/>
      <name val="Century Gothic"/>
      <family val="2"/>
    </font>
    <font>
      <b/>
      <sz val="18"/>
      <color theme="3"/>
      <name val="Calibri Light"/>
      <family val="2"/>
      <scheme val="major"/>
    </font>
    <font>
      <b/>
      <sz val="11"/>
      <color theme="0"/>
      <name val="Century Gothic"/>
      <family val="2"/>
    </font>
    <font>
      <b/>
      <sz val="12"/>
      <color theme="0"/>
      <name val="Century Gothic"/>
      <family val="2"/>
    </font>
    <font>
      <sz val="11"/>
      <name val="Century Gothic"/>
      <family val="2"/>
    </font>
    <font>
      <sz val="12"/>
      <color theme="1"/>
      <name val="Century Gothic"/>
      <family val="2"/>
    </font>
    <font>
      <b/>
      <sz val="11"/>
      <name val="Century Gothic"/>
      <family val="2"/>
    </font>
    <font>
      <sz val="11"/>
      <color theme="1"/>
      <name val="Arial Narrow"/>
      <family val="2"/>
    </font>
    <font>
      <i/>
      <sz val="14"/>
      <color theme="1"/>
      <name val="Segoe UI"/>
      <family val="2"/>
    </font>
    <font>
      <sz val="14"/>
      <color theme="1"/>
      <name val="Segoe UI"/>
      <family val="2"/>
    </font>
    <font>
      <b/>
      <sz val="11"/>
      <name val="Calibri"/>
      <family val="2"/>
      <scheme val="minor"/>
    </font>
    <font>
      <b/>
      <sz val="16"/>
      <color theme="0"/>
      <name val="Century Gothic"/>
      <family val="2"/>
    </font>
    <font>
      <b/>
      <vertAlign val="subscript"/>
      <sz val="16"/>
      <color theme="0"/>
      <name val="Century Gothic"/>
      <family val="2"/>
    </font>
    <font>
      <b/>
      <sz val="10"/>
      <color theme="0"/>
      <name val="Century Gothic"/>
      <family val="2"/>
    </font>
    <font>
      <sz val="14"/>
      <color theme="1"/>
      <name val="Calibri"/>
      <family val="2"/>
      <scheme val="minor"/>
    </font>
    <font>
      <i/>
      <sz val="11"/>
      <color theme="1"/>
      <name val="Calibri"/>
      <family val="2"/>
      <scheme val="minor"/>
    </font>
    <font>
      <b/>
      <sz val="18"/>
      <color theme="0"/>
      <name val="Calibri"/>
      <family val="2"/>
      <scheme val="minor"/>
    </font>
    <font>
      <sz val="12"/>
      <color theme="1"/>
      <name val="Calibri"/>
      <family val="2"/>
      <scheme val="minor"/>
    </font>
    <font>
      <b/>
      <sz val="12"/>
      <color theme="1"/>
      <name val="Calibri"/>
      <family val="2"/>
      <scheme val="minor"/>
    </font>
    <font>
      <i/>
      <sz val="11.5"/>
      <color theme="1"/>
      <name val="Calibri"/>
      <family val="2"/>
      <scheme val="minor"/>
    </font>
    <font>
      <sz val="13"/>
      <color theme="1"/>
      <name val="Calibri"/>
      <family val="2"/>
      <scheme val="minor"/>
    </font>
    <font>
      <sz val="10"/>
      <color theme="1"/>
      <name val="Calibri"/>
      <family val="2"/>
      <scheme val="minor"/>
    </font>
    <font>
      <i/>
      <sz val="12"/>
      <color theme="1"/>
      <name val="Calibri"/>
      <family val="2"/>
      <scheme val="minor"/>
    </font>
    <font>
      <vertAlign val="subscript"/>
      <sz val="13"/>
      <color theme="1"/>
      <name val="Calibri"/>
      <family val="2"/>
      <scheme val="minor"/>
    </font>
    <font>
      <i/>
      <sz val="11"/>
      <color theme="1"/>
      <name val="Calibri"/>
      <family val="2"/>
      <scheme val="minor"/>
    </font>
    <font>
      <b/>
      <sz val="11"/>
      <color theme="1"/>
      <name val="Calibri"/>
      <family val="2"/>
      <scheme val="minor"/>
    </font>
    <font>
      <i/>
      <sz val="11"/>
      <color theme="0"/>
      <name val="Calibri"/>
      <family val="2"/>
      <scheme val="minor"/>
    </font>
    <font>
      <sz val="11"/>
      <color rgb="FF000000"/>
      <name val="Calibri"/>
      <family val="2"/>
      <scheme val="minor"/>
    </font>
    <font>
      <i/>
      <sz val="11"/>
      <color rgb="FF000000"/>
      <name val="Calibri"/>
      <family val="2"/>
      <scheme val="minor"/>
    </font>
    <font>
      <b/>
      <i/>
      <sz val="11"/>
      <color rgb="FF000000"/>
      <name val="Calibri"/>
      <family val="2"/>
      <scheme val="minor"/>
    </font>
    <font>
      <b/>
      <sz val="11"/>
      <color rgb="FF000000"/>
      <name val="Calibri"/>
      <family val="2"/>
      <scheme val="minor"/>
    </font>
    <font>
      <b/>
      <sz val="15"/>
      <color theme="1"/>
      <name val="Calibri"/>
      <family val="2"/>
      <scheme val="minor"/>
    </font>
    <font>
      <i/>
      <sz val="11"/>
      <name val="Calibri"/>
      <family val="2"/>
      <scheme val="minor"/>
    </font>
    <font>
      <b/>
      <sz val="16"/>
      <color rgb="FF000000"/>
      <name val="Calibri"/>
      <family val="2"/>
      <scheme val="minor"/>
    </font>
    <font>
      <u/>
      <sz val="11"/>
      <color theme="10"/>
      <name val="Calibri"/>
      <family val="2"/>
      <scheme val="minor"/>
    </font>
    <font>
      <b/>
      <sz val="11"/>
      <color theme="1"/>
      <name val="Arial"/>
      <family val="2"/>
    </font>
    <font>
      <b/>
      <sz val="12"/>
      <color theme="1"/>
      <name val="Times New Roman"/>
      <family val="1"/>
    </font>
    <font>
      <sz val="10"/>
      <name val="Arial"/>
      <family val="2"/>
    </font>
    <font>
      <sz val="12"/>
      <color theme="1"/>
      <name val="Times New Roman"/>
      <family val="1"/>
    </font>
    <font>
      <b/>
      <sz val="9"/>
      <color indexed="81"/>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92D050"/>
        <bgColor indexed="64"/>
      </patternFill>
    </fill>
    <fill>
      <patternFill patternType="lightDown">
        <bgColor rgb="FFF2F2F2"/>
      </patternFill>
    </fill>
    <fill>
      <patternFill patternType="solid">
        <fgColor theme="0" tint="-0.499984740745262"/>
        <bgColor indexed="64"/>
      </patternFill>
    </fill>
    <fill>
      <patternFill patternType="solid">
        <fgColor theme="9" tint="0.39997558519241921"/>
        <bgColor indexed="64"/>
      </patternFill>
    </fill>
    <fill>
      <patternFill patternType="lightDown">
        <bgColor theme="0" tint="-4.9989318521683403E-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indexed="64"/>
      </patternFill>
    </fill>
  </fills>
  <borders count="41">
    <border>
      <left/>
      <right/>
      <top/>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medium">
        <color theme="0" tint="-0.249977111117893"/>
      </top>
      <bottom/>
      <diagonal/>
    </border>
    <border>
      <left/>
      <right style="dashed">
        <color theme="0" tint="-0.24994659260841701"/>
      </right>
      <top style="medium">
        <color theme="0" tint="-0.24994659260841701"/>
      </top>
      <bottom style="medium">
        <color theme="0" tint="-0.24994659260841701"/>
      </bottom>
      <diagonal/>
    </border>
    <border>
      <left style="dashed">
        <color theme="0" tint="-0.24994659260841701"/>
      </left>
      <right/>
      <top style="medium">
        <color theme="0" tint="-0.24994659260841701"/>
      </top>
      <bottom style="medium">
        <color theme="0" tint="-0.24994659260841701"/>
      </bottom>
      <diagonal/>
    </border>
    <border>
      <left/>
      <right style="dashed">
        <color theme="0" tint="-0.24994659260841701"/>
      </right>
      <top style="medium">
        <color theme="0" tint="-0.24994659260841701"/>
      </top>
      <bottom/>
      <diagonal/>
    </border>
    <border>
      <left style="dashed">
        <color theme="0" tint="-0.24994659260841701"/>
      </left>
      <right/>
      <top style="medium">
        <color theme="0" tint="-0.24994659260841701"/>
      </top>
      <bottom/>
      <diagonal/>
    </border>
    <border>
      <left/>
      <right style="dashed">
        <color theme="0" tint="-0.24994659260841701"/>
      </right>
      <top style="thick">
        <color theme="0" tint="-0.24994659260841701"/>
      </top>
      <bottom style="thick">
        <color theme="0" tint="-0.24994659260841701"/>
      </bottom>
      <diagonal/>
    </border>
    <border>
      <left style="dashed">
        <color theme="0" tint="-0.24994659260841701"/>
      </left>
      <right/>
      <top style="thick">
        <color theme="0" tint="-0.24994659260841701"/>
      </top>
      <bottom style="thick">
        <color theme="0" tint="-0.24994659260841701"/>
      </bottom>
      <diagonal/>
    </border>
    <border>
      <left/>
      <right style="dashed">
        <color theme="0" tint="-0.24994659260841701"/>
      </right>
      <top/>
      <bottom style="medium">
        <color theme="0" tint="-0.24994659260841701"/>
      </bottom>
      <diagonal/>
    </border>
    <border>
      <left style="dashed">
        <color theme="0" tint="-0.24994659260841701"/>
      </left>
      <right/>
      <top/>
      <bottom style="medium">
        <color theme="0" tint="-0.24994659260841701"/>
      </bottom>
      <diagonal/>
    </border>
    <border>
      <left style="thin">
        <color theme="0" tint="-0.499984740745262"/>
      </left>
      <right/>
      <top/>
      <bottom style="thin">
        <color theme="0" tint="-0.499984740745262"/>
      </bottom>
      <diagonal/>
    </border>
    <border>
      <left/>
      <right/>
      <top style="thin">
        <color theme="0" tint="-0.499984740745262"/>
      </top>
      <bottom/>
      <diagonal/>
    </border>
    <border>
      <left/>
      <right/>
      <top style="medium">
        <color theme="0" tint="-0.249977111117893"/>
      </top>
      <bottom style="medium">
        <color theme="0" tint="-0.249977111117893"/>
      </bottom>
      <diagonal/>
    </border>
    <border>
      <left style="thin">
        <color indexed="64"/>
      </left>
      <right/>
      <top/>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bottom/>
      <diagonal/>
    </border>
    <border>
      <left style="thick">
        <color theme="0"/>
      </left>
      <right style="thick">
        <color theme="0"/>
      </right>
      <top style="thick">
        <color theme="0"/>
      </top>
      <bottom style="thick">
        <color theme="0"/>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double">
        <color indexed="64"/>
      </right>
      <top style="double">
        <color indexed="64"/>
      </top>
      <bottom style="double">
        <color indexed="64"/>
      </bottom>
      <diagonal/>
    </border>
    <border>
      <left/>
      <right style="medium">
        <color indexed="64"/>
      </right>
      <top/>
      <bottom/>
      <diagonal/>
    </border>
    <border>
      <left/>
      <right/>
      <top style="thick">
        <color theme="0"/>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50" fillId="0" borderId="0"/>
  </cellStyleXfs>
  <cellXfs count="216">
    <xf numFmtId="0" fontId="0" fillId="0" borderId="0" xfId="0"/>
    <xf numFmtId="0" fontId="5" fillId="2" borderId="0" xfId="0" applyFont="1" applyFill="1"/>
    <xf numFmtId="0" fontId="0" fillId="2" borderId="0" xfId="0" applyFill="1"/>
    <xf numFmtId="0" fontId="0" fillId="2" borderId="0" xfId="0" applyFill="1" applyAlignment="1">
      <alignment horizontal="center"/>
    </xf>
    <xf numFmtId="0" fontId="6" fillId="2" borderId="0" xfId="0" applyFont="1" applyFill="1" applyBorder="1"/>
    <xf numFmtId="0" fontId="0" fillId="0" borderId="0" xfId="0" applyFill="1"/>
    <xf numFmtId="0" fontId="5"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8" fillId="2" borderId="0" xfId="0" applyFont="1" applyFill="1" applyBorder="1" applyAlignment="1">
      <alignment horizontal="center" vertical="center" wrapText="1"/>
    </xf>
    <xf numFmtId="0" fontId="9" fillId="2" borderId="0" xfId="0" applyFont="1" applyFill="1" applyAlignment="1">
      <alignment horizontal="right"/>
    </xf>
    <xf numFmtId="0" fontId="11" fillId="2" borderId="0" xfId="0" applyFont="1" applyFill="1" applyAlignment="1">
      <alignment vertical="top"/>
    </xf>
    <xf numFmtId="0" fontId="5" fillId="2" borderId="4" xfId="0" applyFont="1" applyFill="1" applyBorder="1" applyAlignment="1">
      <alignment vertical="center"/>
    </xf>
    <xf numFmtId="0" fontId="0" fillId="2" borderId="4" xfId="0" applyFill="1" applyBorder="1" applyAlignment="1">
      <alignment vertical="center"/>
    </xf>
    <xf numFmtId="0" fontId="11" fillId="2" borderId="4" xfId="0" applyFont="1" applyFill="1" applyBorder="1" applyAlignment="1">
      <alignment vertical="top"/>
    </xf>
    <xf numFmtId="0" fontId="0" fillId="2" borderId="4" xfId="0" applyFill="1" applyBorder="1"/>
    <xf numFmtId="0" fontId="0" fillId="0" borderId="4" xfId="0" applyFill="1" applyBorder="1" applyAlignment="1">
      <alignment vertical="center"/>
    </xf>
    <xf numFmtId="0" fontId="5" fillId="0" borderId="0" xfId="0" applyFont="1" applyFill="1" applyAlignment="1">
      <alignment vertical="center"/>
    </xf>
    <xf numFmtId="0" fontId="12" fillId="0" borderId="0" xfId="0" applyFont="1" applyFill="1" applyAlignment="1">
      <alignment vertical="top"/>
    </xf>
    <xf numFmtId="0" fontId="0" fillId="0" borderId="5" xfId="0" applyBorder="1"/>
    <xf numFmtId="0" fontId="13" fillId="0" borderId="0" xfId="0" applyFont="1" applyFill="1" applyAlignment="1"/>
    <xf numFmtId="0" fontId="13" fillId="0" borderId="0" xfId="0" applyFont="1" applyFill="1" applyAlignment="1">
      <alignment horizontal="right"/>
    </xf>
    <xf numFmtId="0" fontId="0" fillId="0" borderId="6" xfId="0" applyBorder="1"/>
    <xf numFmtId="0" fontId="13" fillId="0" borderId="0" xfId="0" applyFont="1" applyFill="1" applyAlignment="1">
      <alignment horizontal="left" vertical="top" indent="7"/>
    </xf>
    <xf numFmtId="0" fontId="13" fillId="0" borderId="0" xfId="0" applyFont="1" applyFill="1" applyAlignment="1">
      <alignment vertical="center"/>
    </xf>
    <xf numFmtId="0" fontId="14" fillId="0" borderId="0" xfId="2" applyFont="1" applyFill="1" applyBorder="1" applyAlignment="1">
      <alignment horizontal="center" vertical="center"/>
    </xf>
    <xf numFmtId="0" fontId="5" fillId="0" borderId="0" xfId="0" applyFont="1" applyFill="1"/>
    <xf numFmtId="0" fontId="15" fillId="4" borderId="7" xfId="0" applyFont="1" applyFill="1" applyBorder="1" applyAlignment="1">
      <alignment horizontal="left" vertical="center" wrapText="1" indent="1"/>
    </xf>
    <xf numFmtId="0" fontId="16" fillId="4" borderId="7" xfId="0" applyFont="1" applyFill="1" applyBorder="1" applyAlignment="1">
      <alignment horizontal="right" vertical="center" wrapText="1" indent="1"/>
    </xf>
    <xf numFmtId="0" fontId="17" fillId="3" borderId="8" xfId="0" applyFont="1" applyFill="1" applyBorder="1" applyAlignment="1">
      <alignment horizontal="left" wrapText="1" indent="3"/>
    </xf>
    <xf numFmtId="164" fontId="18" fillId="2" borderId="9" xfId="1" applyNumberFormat="1" applyFont="1" applyFill="1" applyBorder="1" applyAlignment="1">
      <alignment horizontal="right" vertical="center" wrapText="1" indent="1"/>
    </xf>
    <xf numFmtId="0" fontId="17" fillId="3" borderId="10" xfId="0" applyFont="1" applyFill="1" applyBorder="1" applyAlignment="1">
      <alignment horizontal="left" wrapText="1" indent="3"/>
    </xf>
    <xf numFmtId="164" fontId="18" fillId="2" borderId="11" xfId="1" applyNumberFormat="1" applyFont="1" applyFill="1" applyBorder="1" applyAlignment="1">
      <alignment horizontal="right" vertical="center" wrapText="1" indent="1"/>
    </xf>
    <xf numFmtId="0" fontId="19" fillId="3" borderId="12" xfId="0" applyFont="1" applyFill="1" applyBorder="1" applyAlignment="1">
      <alignment horizontal="right" wrapText="1" indent="1"/>
    </xf>
    <xf numFmtId="164" fontId="18" fillId="2" borderId="13" xfId="1" applyNumberFormat="1" applyFont="1" applyFill="1" applyBorder="1" applyAlignment="1">
      <alignment horizontal="right" vertical="center" wrapText="1" indent="1"/>
    </xf>
    <xf numFmtId="0" fontId="17" fillId="3" borderId="14" xfId="0" applyFont="1" applyFill="1" applyBorder="1" applyAlignment="1">
      <alignment horizontal="right" wrapText="1" indent="1"/>
    </xf>
    <xf numFmtId="164" fontId="18" fillId="2" borderId="15" xfId="1" applyNumberFormat="1" applyFont="1" applyFill="1" applyBorder="1" applyAlignment="1">
      <alignment horizontal="right" vertical="center" wrapText="1" indent="1"/>
    </xf>
    <xf numFmtId="0" fontId="17" fillId="3" borderId="8" xfId="0" applyFont="1" applyFill="1" applyBorder="1" applyAlignment="1">
      <alignment horizontal="right" wrapText="1" indent="1"/>
    </xf>
    <xf numFmtId="0" fontId="20" fillId="0" borderId="0" xfId="0" applyFont="1"/>
    <xf numFmtId="0" fontId="0" fillId="0" borderId="16" xfId="0" applyBorder="1"/>
    <xf numFmtId="0" fontId="5" fillId="2" borderId="17" xfId="0" applyFont="1"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right" vertical="center"/>
    </xf>
    <xf numFmtId="0" fontId="21" fillId="2" borderId="17" xfId="0" applyFont="1" applyFill="1" applyBorder="1" applyAlignment="1">
      <alignment horizontal="right" vertical="center"/>
    </xf>
    <xf numFmtId="0" fontId="0" fillId="2" borderId="17" xfId="0" applyFill="1" applyBorder="1"/>
    <xf numFmtId="0" fontId="0" fillId="0" borderId="17" xfId="0" applyFill="1" applyBorder="1" applyAlignment="1">
      <alignment vertical="center"/>
    </xf>
    <xf numFmtId="0" fontId="22" fillId="2" borderId="0" xfId="0" applyFont="1" applyFill="1" applyAlignment="1">
      <alignment horizontal="right"/>
    </xf>
    <xf numFmtId="0" fontId="5" fillId="2" borderId="0" xfId="0" applyFont="1" applyFill="1" applyBorder="1" applyAlignment="1">
      <alignment vertical="center"/>
    </xf>
    <xf numFmtId="0" fontId="0" fillId="2" borderId="0" xfId="0" applyFill="1" applyBorder="1" applyAlignment="1">
      <alignment vertical="center"/>
    </xf>
    <xf numFmtId="0" fontId="11" fillId="2" borderId="0" xfId="0" applyFont="1" applyFill="1" applyBorder="1" applyAlignment="1">
      <alignment vertical="top"/>
    </xf>
    <xf numFmtId="0" fontId="0" fillId="2" borderId="0" xfId="0" applyFill="1" applyBorder="1"/>
    <xf numFmtId="0" fontId="0" fillId="0" borderId="0" xfId="0" applyFill="1" applyBorder="1" applyAlignment="1">
      <alignment vertical="center"/>
    </xf>
    <xf numFmtId="0" fontId="13" fillId="2" borderId="0" xfId="0" applyFont="1" applyFill="1" applyAlignment="1"/>
    <xf numFmtId="0" fontId="12" fillId="2" borderId="0" xfId="0" applyFont="1" applyFill="1" applyAlignment="1">
      <alignment vertical="top"/>
    </xf>
    <xf numFmtId="0" fontId="13" fillId="2" borderId="0" xfId="0" applyFont="1" applyFill="1" applyAlignment="1">
      <alignment horizontal="right"/>
    </xf>
    <xf numFmtId="0" fontId="13" fillId="2" borderId="0" xfId="0" applyFont="1" applyFill="1" applyAlignment="1">
      <alignment horizontal="left" vertical="top" indent="7"/>
    </xf>
    <xf numFmtId="0" fontId="13" fillId="2" borderId="0" xfId="0" applyFont="1" applyFill="1" applyAlignment="1">
      <alignment vertical="center"/>
    </xf>
    <xf numFmtId="164" fontId="18" fillId="3" borderId="9" xfId="1" applyNumberFormat="1" applyFont="1" applyFill="1" applyBorder="1" applyAlignment="1">
      <alignment horizontal="right" vertical="center" wrapText="1" indent="1"/>
    </xf>
    <xf numFmtId="164" fontId="18" fillId="3" borderId="11" xfId="1" applyNumberFormat="1" applyFont="1" applyFill="1" applyBorder="1" applyAlignment="1">
      <alignment horizontal="right" vertical="center" wrapText="1" indent="1"/>
    </xf>
    <xf numFmtId="164" fontId="18" fillId="3" borderId="15" xfId="1" applyNumberFormat="1" applyFont="1" applyFill="1" applyBorder="1" applyAlignment="1">
      <alignment horizontal="right" vertical="center" wrapText="1" indent="1"/>
    </xf>
    <xf numFmtId="0" fontId="20" fillId="2" borderId="0" xfId="0" applyFont="1" applyFill="1"/>
    <xf numFmtId="0" fontId="6" fillId="0" borderId="0" xfId="0" applyFont="1" applyFill="1" applyBorder="1" applyAlignment="1">
      <alignment vertical="top"/>
    </xf>
    <xf numFmtId="3" fontId="0" fillId="0" borderId="0" xfId="0" applyNumberFormat="1" applyFill="1" applyAlignment="1">
      <alignment horizontal="center"/>
    </xf>
    <xf numFmtId="164" fontId="0" fillId="0" borderId="0" xfId="1" applyNumberFormat="1" applyFont="1" applyFill="1" applyAlignment="1">
      <alignment horizontal="center"/>
    </xf>
    <xf numFmtId="0" fontId="0" fillId="0" borderId="0" xfId="0" applyFill="1" applyAlignment="1">
      <alignment horizontal="center"/>
    </xf>
    <xf numFmtId="0" fontId="23" fillId="0" borderId="0" xfId="0" applyFont="1" applyFill="1" applyBorder="1" applyAlignment="1">
      <alignment vertical="center" textRotation="45" wrapText="1"/>
    </xf>
    <xf numFmtId="0" fontId="23" fillId="0" borderId="0" xfId="0" applyFont="1" applyFill="1" applyBorder="1" applyAlignment="1">
      <alignment textRotation="45" wrapText="1"/>
    </xf>
    <xf numFmtId="0" fontId="26" fillId="4" borderId="7" xfId="0" applyFont="1" applyFill="1" applyBorder="1" applyAlignment="1">
      <alignment horizontal="left" vertical="center" wrapText="1" indent="1"/>
    </xf>
    <xf numFmtId="0" fontId="27" fillId="0" borderId="0" xfId="0" applyFont="1" applyFill="1"/>
    <xf numFmtId="0" fontId="5" fillId="0" borderId="19" xfId="0" applyFont="1" applyFill="1" applyBorder="1"/>
    <xf numFmtId="3" fontId="4" fillId="0" borderId="21" xfId="0" applyNumberFormat="1" applyFont="1" applyFill="1" applyBorder="1"/>
    <xf numFmtId="0" fontId="0" fillId="0" borderId="19" xfId="0" applyFill="1" applyBorder="1"/>
    <xf numFmtId="3" fontId="0" fillId="0" borderId="0" xfId="0" applyNumberFormat="1" applyFill="1" applyBorder="1"/>
    <xf numFmtId="164" fontId="0" fillId="0" borderId="0" xfId="1" applyNumberFormat="1" applyFont="1" applyFill="1" applyBorder="1"/>
    <xf numFmtId="3" fontId="0" fillId="0" borderId="22" xfId="0" applyNumberFormat="1" applyFill="1" applyBorder="1"/>
    <xf numFmtId="0" fontId="29" fillId="5" borderId="23" xfId="0" applyFont="1" applyFill="1" applyBorder="1" applyAlignment="1">
      <alignment horizontal="left" vertical="center" indent="1"/>
    </xf>
    <xf numFmtId="0" fontId="34" fillId="6" borderId="23" xfId="0" applyFont="1" applyFill="1" applyBorder="1" applyAlignment="1">
      <alignment horizontal="center" vertical="center" wrapText="1"/>
    </xf>
    <xf numFmtId="0" fontId="33" fillId="6" borderId="23" xfId="0" applyFont="1" applyFill="1" applyBorder="1" applyAlignment="1">
      <alignment horizontal="left" vertical="center" wrapText="1" indent="1"/>
    </xf>
    <xf numFmtId="0" fontId="31" fillId="6" borderId="23" xfId="0" applyFont="1" applyFill="1" applyBorder="1" applyAlignment="1">
      <alignment horizontal="center" vertical="center" wrapText="1"/>
    </xf>
    <xf numFmtId="0" fontId="4" fillId="0" borderId="24" xfId="0" applyFont="1" applyBorder="1"/>
    <xf numFmtId="0" fontId="0" fillId="7" borderId="25" xfId="0" applyFill="1" applyBorder="1"/>
    <xf numFmtId="0" fontId="4" fillId="0" borderId="0" xfId="0" applyFont="1"/>
    <xf numFmtId="0" fontId="0" fillId="8" borderId="26" xfId="0" applyFill="1" applyBorder="1"/>
    <xf numFmtId="0" fontId="0" fillId="0" borderId="0" xfId="0" applyFill="1" applyBorder="1"/>
    <xf numFmtId="0" fontId="0" fillId="9" borderId="28" xfId="0" applyFill="1" applyBorder="1"/>
    <xf numFmtId="0" fontId="0" fillId="9" borderId="0" xfId="0" applyFill="1" applyBorder="1"/>
    <xf numFmtId="0" fontId="5" fillId="9" borderId="29" xfId="0" applyFont="1" applyFill="1" applyBorder="1" applyAlignment="1">
      <alignment horizontal="center"/>
    </xf>
    <xf numFmtId="0" fontId="5" fillId="9" borderId="30" xfId="0" applyFont="1" applyFill="1" applyBorder="1" applyAlignment="1">
      <alignment horizontal="center"/>
    </xf>
    <xf numFmtId="0" fontId="4" fillId="10" borderId="28" xfId="0" applyFont="1" applyFill="1" applyBorder="1"/>
    <xf numFmtId="0" fontId="4" fillId="6" borderId="0" xfId="0" applyFont="1" applyFill="1" applyBorder="1"/>
    <xf numFmtId="0" fontId="0" fillId="11" borderId="19" xfId="0" applyFill="1" applyBorder="1"/>
    <xf numFmtId="0" fontId="0" fillId="8" borderId="19" xfId="0" applyFill="1" applyBorder="1"/>
    <xf numFmtId="0" fontId="0" fillId="10" borderId="28" xfId="0" applyFill="1" applyBorder="1"/>
    <xf numFmtId="0" fontId="0" fillId="6" borderId="0" xfId="0" applyFill="1" applyBorder="1"/>
    <xf numFmtId="164" fontId="0" fillId="7" borderId="32" xfId="0" applyNumberFormat="1" applyFill="1" applyBorder="1"/>
    <xf numFmtId="164" fontId="0" fillId="7" borderId="32" xfId="1" applyNumberFormat="1" applyFont="1" applyFill="1" applyBorder="1"/>
    <xf numFmtId="0" fontId="0" fillId="11" borderId="31" xfId="0" applyFill="1" applyBorder="1"/>
    <xf numFmtId="164" fontId="0" fillId="7" borderId="25" xfId="0" applyNumberFormat="1" applyFill="1" applyBorder="1"/>
    <xf numFmtId="164" fontId="0" fillId="7" borderId="25" xfId="1" applyNumberFormat="1" applyFont="1" applyFill="1" applyBorder="1"/>
    <xf numFmtId="0" fontId="0" fillId="6" borderId="0" xfId="0" applyFont="1" applyFill="1" applyBorder="1"/>
    <xf numFmtId="0" fontId="4" fillId="12" borderId="28" xfId="0" applyFont="1" applyFill="1" applyBorder="1"/>
    <xf numFmtId="0" fontId="4" fillId="13" borderId="0" xfId="0" applyFont="1" applyFill="1" applyBorder="1"/>
    <xf numFmtId="0" fontId="0" fillId="12" borderId="28" xfId="0" applyFill="1" applyBorder="1"/>
    <xf numFmtId="0" fontId="0" fillId="13" borderId="0" xfId="0" applyFill="1" applyBorder="1"/>
    <xf numFmtId="0" fontId="0" fillId="13" borderId="0" xfId="0" applyFont="1" applyFill="1" applyBorder="1"/>
    <xf numFmtId="164" fontId="0" fillId="7" borderId="33" xfId="1" applyNumberFormat="1" applyFont="1" applyFill="1" applyBorder="1"/>
    <xf numFmtId="0" fontId="4" fillId="14" borderId="0" xfId="0" applyFont="1" applyFill="1" applyBorder="1"/>
    <xf numFmtId="0" fontId="0" fillId="14" borderId="0" xfId="0" applyFill="1" applyBorder="1"/>
    <xf numFmtId="0" fontId="4" fillId="10" borderId="24" xfId="0" applyFont="1" applyFill="1" applyBorder="1"/>
    <xf numFmtId="0" fontId="0" fillId="15" borderId="34" xfId="0" applyFill="1" applyBorder="1"/>
    <xf numFmtId="164" fontId="0" fillId="16" borderId="35" xfId="0" applyNumberFormat="1" applyFill="1" applyBorder="1"/>
    <xf numFmtId="164" fontId="0" fillId="7" borderId="35" xfId="0" applyNumberFormat="1" applyFill="1" applyBorder="1"/>
    <xf numFmtId="164" fontId="1" fillId="7" borderId="32" xfId="1" applyNumberFormat="1" applyFont="1" applyFill="1" applyBorder="1"/>
    <xf numFmtId="164" fontId="1" fillId="7" borderId="25" xfId="1" applyNumberFormat="1" applyFont="1" applyFill="1" applyBorder="1"/>
    <xf numFmtId="164" fontId="1" fillId="8" borderId="19" xfId="1" applyNumberFormat="1" applyFont="1" applyFill="1" applyBorder="1"/>
    <xf numFmtId="164" fontId="1" fillId="11" borderId="31" xfId="1" applyNumberFormat="1" applyFont="1" applyFill="1" applyBorder="1"/>
    <xf numFmtId="164" fontId="1" fillId="11" borderId="19" xfId="1" applyNumberFormat="1" applyFont="1" applyFill="1" applyBorder="1"/>
    <xf numFmtId="164" fontId="1" fillId="7" borderId="25" xfId="1" applyNumberFormat="1" applyFont="1" applyFill="1" applyBorder="1" applyAlignment="1">
      <alignment horizontal="right"/>
    </xf>
    <xf numFmtId="164" fontId="1" fillId="0" borderId="0" xfId="1" applyNumberFormat="1" applyFont="1"/>
    <xf numFmtId="0" fontId="0" fillId="15" borderId="27" xfId="0" applyFill="1" applyBorder="1"/>
    <xf numFmtId="164" fontId="1" fillId="16" borderId="36" xfId="1" applyNumberFormat="1" applyFont="1" applyFill="1" applyBorder="1"/>
    <xf numFmtId="164" fontId="0" fillId="7" borderId="26" xfId="0" applyNumberFormat="1" applyFill="1" applyBorder="1"/>
    <xf numFmtId="164" fontId="0" fillId="7" borderId="28" xfId="0" applyNumberFormat="1" applyFill="1" applyBorder="1"/>
    <xf numFmtId="164" fontId="0" fillId="7" borderId="0" xfId="1" applyNumberFormat="1" applyFont="1" applyFill="1" applyBorder="1"/>
    <xf numFmtId="164" fontId="0" fillId="0" borderId="0" xfId="0" applyNumberFormat="1"/>
    <xf numFmtId="1" fontId="0" fillId="0" borderId="0" xfId="0" applyNumberFormat="1"/>
    <xf numFmtId="3" fontId="37" fillId="0" borderId="0" xfId="0" applyNumberFormat="1" applyFont="1" applyFill="1" applyBorder="1"/>
    <xf numFmtId="164" fontId="37" fillId="0" borderId="0" xfId="1" applyNumberFormat="1" applyFont="1" applyFill="1" applyBorder="1"/>
    <xf numFmtId="3" fontId="37" fillId="0" borderId="22" xfId="0" applyNumberFormat="1" applyFont="1" applyFill="1" applyBorder="1"/>
    <xf numFmtId="3" fontId="38" fillId="0" borderId="37" xfId="0" applyNumberFormat="1" applyFont="1" applyFill="1" applyBorder="1"/>
    <xf numFmtId="3" fontId="4" fillId="0" borderId="0" xfId="0" applyNumberFormat="1" applyFont="1" applyFill="1" applyBorder="1"/>
    <xf numFmtId="3" fontId="4" fillId="0" borderId="22" xfId="0" applyNumberFormat="1" applyFont="1" applyFill="1" applyBorder="1"/>
    <xf numFmtId="0" fontId="3" fillId="0" borderId="19" xfId="0" applyFont="1" applyFill="1" applyBorder="1"/>
    <xf numFmtId="0" fontId="4" fillId="0" borderId="19" xfId="0" applyFont="1" applyFill="1" applyBorder="1"/>
    <xf numFmtId="164" fontId="4" fillId="0" borderId="0" xfId="1" applyNumberFormat="1" applyFont="1" applyFill="1" applyBorder="1"/>
    <xf numFmtId="0" fontId="4" fillId="0" borderId="0" xfId="0" applyFont="1" applyFill="1"/>
    <xf numFmtId="0" fontId="39" fillId="0" borderId="19" xfId="0" applyFont="1" applyFill="1" applyBorder="1"/>
    <xf numFmtId="3" fontId="6" fillId="0" borderId="20" xfId="0" applyNumberFormat="1" applyFont="1" applyFill="1" applyBorder="1"/>
    <xf numFmtId="3" fontId="6" fillId="0" borderId="21" xfId="0" applyNumberFormat="1" applyFont="1" applyFill="1" applyBorder="1"/>
    <xf numFmtId="0" fontId="28" fillId="0" borderId="0" xfId="0" applyFont="1" applyFill="1"/>
    <xf numFmtId="3" fontId="28" fillId="0" borderId="0" xfId="0" applyNumberFormat="1" applyFont="1" applyFill="1" applyBorder="1"/>
    <xf numFmtId="164" fontId="28" fillId="0" borderId="0" xfId="1" applyNumberFormat="1" applyFont="1" applyFill="1" applyBorder="1"/>
    <xf numFmtId="3" fontId="28" fillId="0" borderId="22" xfId="0" applyNumberFormat="1" applyFont="1" applyFill="1" applyBorder="1"/>
    <xf numFmtId="3" fontId="4" fillId="0" borderId="37" xfId="0" applyNumberFormat="1" applyFont="1" applyFill="1" applyBorder="1"/>
    <xf numFmtId="0" fontId="33" fillId="6" borderId="23" xfId="0" applyFont="1" applyFill="1" applyBorder="1" applyAlignment="1">
      <alignment horizontal="left" vertical="center" wrapText="1" indent="1"/>
    </xf>
    <xf numFmtId="164" fontId="1" fillId="7" borderId="0" xfId="1" applyNumberFormat="1" applyFont="1" applyFill="1" applyBorder="1"/>
    <xf numFmtId="0" fontId="0" fillId="12" borderId="28" xfId="0" applyFont="1" applyFill="1" applyBorder="1"/>
    <xf numFmtId="0" fontId="0" fillId="0" borderId="0" xfId="0" applyFont="1"/>
    <xf numFmtId="164" fontId="1" fillId="7" borderId="38" xfId="1" applyNumberFormat="1" applyFont="1" applyFill="1" applyBorder="1"/>
    <xf numFmtId="0" fontId="0" fillId="0" borderId="19" xfId="0" applyFont="1" applyFill="1" applyBorder="1"/>
    <xf numFmtId="0" fontId="5" fillId="0" borderId="0" xfId="0" applyFont="1" applyFill="1" applyBorder="1"/>
    <xf numFmtId="0" fontId="0" fillId="0" borderId="0" xfId="0" applyFont="1" applyFill="1"/>
    <xf numFmtId="3" fontId="0" fillId="0" borderId="0" xfId="0" applyNumberFormat="1" applyFill="1" applyAlignment="1">
      <alignment vertical="center"/>
    </xf>
    <xf numFmtId="3" fontId="0" fillId="0" borderId="0" xfId="0" quotePrefix="1" applyNumberFormat="1" applyFill="1" applyBorder="1"/>
    <xf numFmtId="0" fontId="40" fillId="0" borderId="0" xfId="0" applyFont="1"/>
    <xf numFmtId="0" fontId="41" fillId="0" borderId="0" xfId="0" applyFont="1"/>
    <xf numFmtId="0" fontId="41" fillId="0" borderId="0" xfId="0" applyFont="1" applyAlignment="1"/>
    <xf numFmtId="0" fontId="42" fillId="0" borderId="0" xfId="0" applyFont="1" applyAlignment="1"/>
    <xf numFmtId="0" fontId="44" fillId="0" borderId="0" xfId="0" applyFont="1"/>
    <xf numFmtId="0" fontId="43" fillId="0" borderId="0" xfId="0" applyFont="1"/>
    <xf numFmtId="0" fontId="46" fillId="0" borderId="0" xfId="0" applyFont="1"/>
    <xf numFmtId="0" fontId="42" fillId="0" borderId="22" xfId="0" applyFont="1" applyBorder="1" applyAlignment="1"/>
    <xf numFmtId="0" fontId="41" fillId="0" borderId="22" xfId="0" applyFont="1" applyBorder="1" applyAlignment="1"/>
    <xf numFmtId="0" fontId="0" fillId="0" borderId="22" xfId="0" applyBorder="1"/>
    <xf numFmtId="0" fontId="41" fillId="0" borderId="28" xfId="0" applyFont="1" applyBorder="1"/>
    <xf numFmtId="0" fontId="42" fillId="0" borderId="28" xfId="0" applyFont="1" applyBorder="1" applyAlignment="1"/>
    <xf numFmtId="0" fontId="41" fillId="0" borderId="28" xfId="0" applyFont="1" applyBorder="1" applyAlignment="1"/>
    <xf numFmtId="0" fontId="0" fillId="0" borderId="28" xfId="0" applyBorder="1"/>
    <xf numFmtId="0" fontId="41" fillId="0" borderId="39" xfId="0" applyFont="1" applyBorder="1" applyAlignment="1"/>
    <xf numFmtId="0" fontId="0" fillId="0" borderId="39" xfId="0" applyBorder="1"/>
    <xf numFmtId="0" fontId="41" fillId="0" borderId="0" xfId="0" applyFont="1" applyAlignment="1">
      <alignment horizontal="right"/>
    </xf>
    <xf numFmtId="0" fontId="41" fillId="0" borderId="0" xfId="0" applyFont="1" applyAlignment="1">
      <alignment wrapText="1"/>
    </xf>
    <xf numFmtId="0" fontId="41" fillId="5" borderId="0" xfId="0" applyFont="1" applyFill="1" applyAlignment="1"/>
    <xf numFmtId="0" fontId="42" fillId="5" borderId="0" xfId="0" applyFont="1" applyFill="1" applyAlignment="1"/>
    <xf numFmtId="0" fontId="41" fillId="0" borderId="0" xfId="0" applyFont="1" applyFill="1" applyAlignment="1"/>
    <xf numFmtId="165" fontId="18" fillId="3" borderId="9" xfId="1" applyNumberFormat="1" applyFont="1" applyFill="1" applyBorder="1" applyAlignment="1">
      <alignment horizontal="right" vertical="center" wrapText="1" indent="1"/>
    </xf>
    <xf numFmtId="165" fontId="18" fillId="3" borderId="11" xfId="1" applyNumberFormat="1" applyFont="1" applyFill="1" applyBorder="1" applyAlignment="1">
      <alignment horizontal="right" vertical="center" wrapText="1" indent="1"/>
    </xf>
    <xf numFmtId="0" fontId="15" fillId="2" borderId="7" xfId="0" applyFont="1" applyFill="1" applyBorder="1" applyAlignment="1">
      <alignment horizontal="left" vertical="center" wrapText="1" indent="1"/>
    </xf>
    <xf numFmtId="0" fontId="16" fillId="2" borderId="7" xfId="0" applyFont="1" applyFill="1" applyBorder="1" applyAlignment="1">
      <alignment horizontal="right" vertical="center" wrapText="1" indent="1"/>
    </xf>
    <xf numFmtId="0" fontId="17" fillId="2" borderId="8" xfId="0" applyFont="1" applyFill="1" applyBorder="1" applyAlignment="1">
      <alignment horizontal="left" wrapText="1" indent="3"/>
    </xf>
    <xf numFmtId="165" fontId="18" fillId="2" borderId="9" xfId="1" applyNumberFormat="1" applyFont="1" applyFill="1" applyBorder="1" applyAlignment="1">
      <alignment horizontal="right" vertical="center" wrapText="1" indent="1"/>
    </xf>
    <xf numFmtId="0" fontId="19" fillId="2" borderId="12" xfId="0" applyFont="1" applyFill="1" applyBorder="1" applyAlignment="1">
      <alignment horizontal="right" wrapText="1" indent="1"/>
    </xf>
    <xf numFmtId="165" fontId="18" fillId="2" borderId="11" xfId="1" applyNumberFormat="1" applyFont="1" applyFill="1" applyBorder="1" applyAlignment="1">
      <alignment horizontal="right" vertical="center" wrapText="1" indent="1"/>
    </xf>
    <xf numFmtId="0" fontId="14" fillId="2" borderId="0" xfId="2" applyFont="1" applyFill="1" applyBorder="1" applyAlignment="1">
      <alignment horizontal="center" vertical="center"/>
    </xf>
    <xf numFmtId="0" fontId="17" fillId="2" borderId="14" xfId="0" applyFont="1" applyFill="1" applyBorder="1" applyAlignment="1">
      <alignment horizontal="right" wrapText="1" indent="1"/>
    </xf>
    <xf numFmtId="0" fontId="17" fillId="2" borderId="8" xfId="0" applyFont="1" applyFill="1" applyBorder="1" applyAlignment="1">
      <alignment horizontal="right" wrapText="1" indent="1"/>
    </xf>
    <xf numFmtId="0" fontId="47" fillId="0" borderId="0" xfId="3"/>
    <xf numFmtId="0" fontId="0" fillId="0" borderId="0" xfId="0" applyAlignment="1">
      <alignment horizontal="center" wrapText="1"/>
    </xf>
    <xf numFmtId="0" fontId="48" fillId="0" borderId="26" xfId="0" applyFont="1" applyFill="1" applyBorder="1" applyAlignment="1">
      <alignment horizontal="center" vertical="center" wrapText="1"/>
    </xf>
    <xf numFmtId="0" fontId="48" fillId="17" borderId="26" xfId="0" applyFont="1" applyFill="1" applyBorder="1" applyAlignment="1">
      <alignment horizontal="center" vertical="center" wrapText="1"/>
    </xf>
    <xf numFmtId="0" fontId="49" fillId="17" borderId="26" xfId="0" applyFont="1" applyFill="1" applyBorder="1" applyAlignment="1">
      <alignment horizontal="center" vertical="center" wrapText="1"/>
    </xf>
    <xf numFmtId="0" fontId="50" fillId="0" borderId="0" xfId="4" applyAlignment="1">
      <alignment horizontal="center" vertical="center"/>
    </xf>
    <xf numFmtId="0" fontId="0" fillId="0" borderId="26" xfId="0" applyFont="1" applyFill="1" applyBorder="1" applyAlignment="1">
      <alignment horizontal="center" vertical="center"/>
    </xf>
    <xf numFmtId="0" fontId="0" fillId="17" borderId="26" xfId="0" applyFont="1" applyFill="1" applyBorder="1"/>
    <xf numFmtId="3" fontId="51" fillId="17" borderId="26" xfId="0" applyNumberFormat="1" applyFont="1" applyFill="1" applyBorder="1"/>
    <xf numFmtId="0" fontId="0" fillId="0" borderId="26" xfId="0" applyFill="1" applyBorder="1" applyAlignment="1">
      <alignment horizontal="center" vertical="center"/>
    </xf>
    <xf numFmtId="0" fontId="0" fillId="17" borderId="26" xfId="0" applyFill="1" applyBorder="1"/>
    <xf numFmtId="3" fontId="0" fillId="17" borderId="26" xfId="0" applyNumberFormat="1" applyFill="1" applyBorder="1"/>
    <xf numFmtId="3" fontId="0" fillId="0" borderId="25" xfId="0" applyNumberFormat="1" applyFill="1" applyBorder="1"/>
    <xf numFmtId="0" fontId="24" fillId="4" borderId="18" xfId="0" applyFont="1" applyFill="1" applyBorder="1" applyAlignment="1">
      <alignment horizontal="left" vertic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vertical="center"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4" fillId="0" borderId="0" xfId="0" applyFont="1" applyFill="1" applyBorder="1" applyAlignment="1">
      <alignment vertical="center" wrapText="1"/>
    </xf>
    <xf numFmtId="0" fontId="31" fillId="6" borderId="23" xfId="0" applyFont="1" applyFill="1" applyBorder="1" applyAlignment="1">
      <alignment horizontal="center" vertical="center" wrapText="1"/>
    </xf>
    <xf numFmtId="0" fontId="34" fillId="6" borderId="23" xfId="0" applyFont="1" applyFill="1" applyBorder="1" applyAlignment="1">
      <alignment horizontal="center" vertical="center"/>
    </xf>
    <xf numFmtId="0" fontId="30" fillId="6" borderId="23" xfId="0" applyFont="1" applyFill="1" applyBorder="1" applyAlignment="1">
      <alignment horizontal="center" vertical="center" wrapText="1"/>
    </xf>
    <xf numFmtId="0" fontId="33" fillId="6" borderId="23" xfId="0" applyFont="1" applyFill="1" applyBorder="1" applyAlignment="1">
      <alignment horizontal="left" vertical="center" wrapText="1" indent="1"/>
    </xf>
    <xf numFmtId="0" fontId="0" fillId="0" borderId="40" xfId="0" applyBorder="1" applyAlignment="1">
      <alignment horizontal="center" wrapText="1"/>
    </xf>
    <xf numFmtId="0" fontId="0" fillId="0" borderId="0" xfId="0" applyBorder="1" applyAlignment="1">
      <alignment horizontal="center" wrapText="1"/>
    </xf>
    <xf numFmtId="0" fontId="3" fillId="9" borderId="24" xfId="0" applyFont="1" applyFill="1" applyBorder="1" applyAlignment="1">
      <alignment horizontal="center"/>
    </xf>
    <xf numFmtId="0" fontId="3" fillId="9" borderId="27" xfId="0" applyFont="1" applyFill="1" applyBorder="1" applyAlignment="1">
      <alignment horizontal="center"/>
    </xf>
    <xf numFmtId="0" fontId="4" fillId="2" borderId="0" xfId="0" applyFont="1" applyFill="1" applyBorder="1" applyAlignment="1">
      <alignment vertical="center" wrapText="1"/>
    </xf>
    <xf numFmtId="0" fontId="43" fillId="0" borderId="0" xfId="0" applyFont="1" applyAlignment="1">
      <alignment horizontal="center"/>
    </xf>
  </cellXfs>
  <cellStyles count="5">
    <cellStyle name="Comma" xfId="1" builtinId="3"/>
    <cellStyle name="Hyperlink" xfId="3" builtinId="8"/>
    <cellStyle name="Normal" xfId="0" builtinId="0"/>
    <cellStyle name="Normal 2" xfId="4"/>
    <cellStyle name="Title" xfId="2" builtinId="15"/>
  </cellStyles>
  <dxfs count="38">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border diagonalUp="0" diagonalDown="0">
        <left/>
        <right style="medium">
          <color indexed="64"/>
        </right>
        <top/>
        <bottom/>
        <vertical/>
        <horizontal/>
      </border>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border diagonalUp="0" diagonalDown="0">
        <left style="medium">
          <color indexed="64"/>
        </left>
        <right/>
        <top/>
        <bottom/>
        <vertical/>
        <horizontal/>
      </border>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alignment horizontal="general" vertical="bottom" textRotation="0" wrapText="0" indent="0" justifyLastLine="0" shrinkToFit="0" readingOrder="0"/>
    </dxf>
    <dxf>
      <font>
        <b val="0"/>
        <i/>
        <strike val="0"/>
        <condense val="0"/>
        <extend val="0"/>
        <outline val="0"/>
        <shadow val="0"/>
        <u val="none"/>
        <vertAlign val="baseline"/>
        <sz val="11"/>
        <color theme="1"/>
        <name val="Calibri"/>
        <scheme val="minor"/>
      </font>
      <numFmt numFmtId="3" formatCode="#,##0"/>
      <fill>
        <patternFill patternType="none">
          <bgColor auto="1"/>
        </patternFill>
      </fill>
      <border diagonalUp="0" diagonalDown="0">
        <left/>
        <right style="thin">
          <color auto="1"/>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i val="0"/>
        <strike val="0"/>
        <condense val="0"/>
        <extend val="0"/>
        <outline val="0"/>
        <shadow val="0"/>
        <u val="none"/>
        <vertAlign val="baseline"/>
        <sz val="11"/>
        <color theme="1"/>
        <name val="Calibri"/>
        <scheme val="minor"/>
      </font>
      <numFmt numFmtId="3" formatCode="#,##0"/>
      <fill>
        <patternFill patternType="none">
          <bgColor auto="1"/>
        </patternFill>
      </fill>
      <border diagonalUp="0" diagonalDown="0">
        <left style="thin">
          <color indexed="64"/>
        </left>
        <right style="thin">
          <color indexed="64"/>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bgColor auto="1"/>
        </patternFill>
      </fill>
      <border diagonalUp="0" diagonalDown="0">
        <left/>
        <right style="thin">
          <color auto="1"/>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164" formatCode="_(* #,##0_);_(* \(#,##0\);_(* &quot;-&quot;??_);_(@_)"/>
      <fill>
        <patternFill patternType="none">
          <bgColor auto="1"/>
        </patternFill>
      </fill>
    </dxf>
    <dxf>
      <font>
        <b val="0"/>
        <i/>
        <strike val="0"/>
        <condense val="0"/>
        <extend val="0"/>
        <outline val="0"/>
        <shadow val="0"/>
        <u val="none"/>
        <vertAlign val="baseline"/>
        <sz val="11"/>
        <color theme="1"/>
        <name val="Calibri"/>
        <scheme val="minor"/>
      </font>
      <numFmt numFmtId="164" formatCode="_(* #,##0_);_(* \(#,##0\);_(* &quot;-&quot;??_);_(@_)"/>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ill>
        <patternFill patternType="none">
          <bgColor auto="1"/>
        </patternFill>
      </fill>
      <border diagonalUp="0" diagonalDown="0">
        <left style="thin">
          <color indexed="64"/>
        </left>
        <right/>
        <top/>
        <bottom/>
        <vertical/>
        <horizontal/>
      </border>
    </dxf>
    <dxf>
      <fill>
        <patternFill patternType="none">
          <bgColor auto="1"/>
        </patternFill>
      </fill>
    </dxf>
    <dxf>
      <font>
        <b/>
        <i val="0"/>
        <strike val="0"/>
        <condense val="0"/>
        <extend val="0"/>
        <outline val="0"/>
        <shadow val="0"/>
        <u val="none"/>
        <vertAlign val="baseline"/>
        <sz val="10"/>
        <color theme="0"/>
        <name val="Century Gothic"/>
        <scheme val="none"/>
      </font>
      <fill>
        <patternFill patternType="solid">
          <fgColor indexed="64"/>
          <bgColor theme="3" tint="0.59999389629810485"/>
        </patternFill>
      </fill>
      <alignment horizontal="left" vertical="center" textRotation="0" wrapText="1"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621-4CC8-92E7-FD4F2F2C3E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621-4CC8-92E7-FD4F2F2C3E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621-4CC8-92E7-FD4F2F2C3E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621-4CC8-92E7-FD4F2F2C3E4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621-4CC8-92E7-FD4F2F2C3E4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621-4CC8-92E7-FD4F2F2C3E4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621-4CC8-92E7-FD4F2F2C3E4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621-4CC8-92E7-FD4F2F2C3E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'FIND YOUR GHG INVENTORY DATA'!$B$14:$B$21</c:f>
              <c:strCache>
                <c:ptCount val="8"/>
                <c:pt idx="0">
                  <c:v>Residential</c:v>
                </c:pt>
                <c:pt idx="1">
                  <c:v>Commercial</c:v>
                </c:pt>
                <c:pt idx="2">
                  <c:v>Industrial</c:v>
                </c:pt>
                <c:pt idx="3">
                  <c:v>Transportation</c:v>
                </c:pt>
                <c:pt idx="4">
                  <c:v>Waste</c:v>
                </c:pt>
                <c:pt idx="5">
                  <c:v>Industrial Processes</c:v>
                </c:pt>
                <c:pt idx="6">
                  <c:v>Agriculture</c:v>
                </c:pt>
                <c:pt idx="7">
                  <c:v>Energy Supply</c:v>
                </c:pt>
              </c:strCache>
            </c:strRef>
          </c:cat>
          <c:val>
            <c:numRef>
              <c:f>'FIND YOUR GHG INVENTORY DATA'!$C$14:$C$21</c:f>
              <c:numCache>
                <c:formatCode>_(* #,##0_);_(* \(#,##0\);_(* "-"??_);_(@_)</c:formatCode>
                <c:ptCount val="8"/>
                <c:pt idx="0">
                  <c:v>2707592</c:v>
                </c:pt>
                <c:pt idx="1">
                  <c:v>1984985</c:v>
                </c:pt>
                <c:pt idx="2">
                  <c:v>2258017</c:v>
                </c:pt>
                <c:pt idx="3">
                  <c:v>6258857</c:v>
                </c:pt>
                <c:pt idx="4">
                  <c:v>482047</c:v>
                </c:pt>
                <c:pt idx="5">
                  <c:v>1430459.8955884895</c:v>
                </c:pt>
                <c:pt idx="6">
                  <c:v>379096</c:v>
                </c:pt>
                <c:pt idx="7">
                  <c:v>452581</c:v>
                </c:pt>
              </c:numCache>
            </c:numRef>
          </c:val>
          <c:extLst>
            <c:ext xmlns:c16="http://schemas.microsoft.com/office/drawing/2014/chart" uri="{C3380CC4-5D6E-409C-BE32-E72D297353CC}">
              <c16:uniqueId val="{00000010-4621-4CC8-92E7-FD4F2F2C3E4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'FIND YOUR GHG INVENTORY DATA'!$C$35</c:f>
              <c:strCache>
                <c:ptCount val="1"/>
                <c:pt idx="0">
                  <c:v>MTCO2e*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11-4E1E-867E-568AB8AFEB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11-4E1E-867E-568AB8AFEB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11-4E1E-867E-568AB8AFEBA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11-4E1E-867E-568AB8AFEBA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11-4E1E-867E-568AB8AFEBA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B11-4E1E-867E-568AB8AFEBA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B11-4E1E-867E-568AB8AFEBA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B11-4E1E-867E-568AB8AFEBA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'FIND YOUR GHG INVENTORY DATA'!$B$36:$B$43</c:f>
              <c:strCache>
                <c:ptCount val="8"/>
                <c:pt idx="0">
                  <c:v>Residential</c:v>
                </c:pt>
                <c:pt idx="1">
                  <c:v>Commercial</c:v>
                </c:pt>
                <c:pt idx="2">
                  <c:v>Industrial</c:v>
                </c:pt>
                <c:pt idx="3">
                  <c:v>Transportation</c:v>
                </c:pt>
                <c:pt idx="4">
                  <c:v>Waste</c:v>
                </c:pt>
                <c:pt idx="5">
                  <c:v>Industrial Processes</c:v>
                </c:pt>
                <c:pt idx="6">
                  <c:v>Agriculture</c:v>
                </c:pt>
                <c:pt idx="7">
                  <c:v>Energy Supply</c:v>
                </c:pt>
              </c:strCache>
            </c:strRef>
          </c:cat>
          <c:val>
            <c:numRef>
              <c:f>'FIND YOUR GHG INVENTORY DATA'!$C$36:$C$43</c:f>
              <c:numCache>
                <c:formatCode>_(* #,##0_);_(* \(#,##0\);_(* "-"??_);_(@_)</c:formatCode>
                <c:ptCount val="8"/>
                <c:pt idx="0">
                  <c:v>666694</c:v>
                </c:pt>
                <c:pt idx="1">
                  <c:v>716214</c:v>
                </c:pt>
                <c:pt idx="2">
                  <c:v>957745</c:v>
                </c:pt>
                <c:pt idx="3">
                  <c:v>1866061</c:v>
                </c:pt>
                <c:pt idx="4">
                  <c:v>217853</c:v>
                </c:pt>
                <c:pt idx="5">
                  <c:v>657315</c:v>
                </c:pt>
                <c:pt idx="6">
                  <c:v>26544</c:v>
                </c:pt>
                <c:pt idx="7">
                  <c:v>160030</c:v>
                </c:pt>
              </c:numCache>
            </c:numRef>
          </c:val>
          <c:extLst>
            <c:ext xmlns:c16="http://schemas.microsoft.com/office/drawing/2014/chart" uri="{C3380CC4-5D6E-409C-BE32-E72D297353CC}">
              <c16:uniqueId val="{00000010-DB11-4E1E-867E-568AB8AFEBAA}"/>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A0-4ECC-84D6-271B4FDE6B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A0-4ECC-84D6-271B4FDE6B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A0-4ECC-84D6-271B4FDE6B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'Municipal Fuel Consumption'!$A$6:$A$8</c:f>
              <c:strCache>
                <c:ptCount val="3"/>
                <c:pt idx="0">
                  <c:v>Gasoline</c:v>
                </c:pt>
                <c:pt idx="1">
                  <c:v>Ethanol</c:v>
                </c:pt>
                <c:pt idx="2">
                  <c:v>Diesel</c:v>
                </c:pt>
              </c:strCache>
            </c:strRef>
          </c:cat>
          <c:val>
            <c:numRef>
              <c:f>'Municipal Fuel Consumption'!$B$6:$B$8</c:f>
              <c:numCache>
                <c:formatCode>_(* #,##0_);_(* \(#,##0\);_(* "-"??_);_(@_)</c:formatCode>
                <c:ptCount val="3"/>
                <c:pt idx="0">
                  <c:v>695426</c:v>
                </c:pt>
                <c:pt idx="1">
                  <c:v>77270</c:v>
                </c:pt>
                <c:pt idx="2">
                  <c:v>85947</c:v>
                </c:pt>
              </c:numCache>
            </c:numRef>
          </c:val>
          <c:extLst>
            <c:ext xmlns:c16="http://schemas.microsoft.com/office/drawing/2014/chart" uri="{C3380CC4-5D6E-409C-BE32-E72D297353CC}">
              <c16:uniqueId val="{00000006-27A0-4ECC-84D6-271B4FDE6BA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'Municipal Household Emissions'!$C$7</c:f>
              <c:strCache>
                <c:ptCount val="1"/>
                <c:pt idx="0">
                  <c:v>MTCO2e*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FFD-47E8-AFC5-ABDD9CAB08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FFD-47E8-AFC5-ABDD9CAB08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'Municipal Household Emissions'!$B$8:$B$9</c:f>
              <c:strCache>
                <c:ptCount val="2"/>
                <c:pt idx="0">
                  <c:v>Energy</c:v>
                </c:pt>
                <c:pt idx="1">
                  <c:v>Transport</c:v>
                </c:pt>
              </c:strCache>
            </c:strRef>
          </c:cat>
          <c:val>
            <c:numRef>
              <c:f>'Municipal Household Emissions'!$C$8:$C$9</c:f>
              <c:numCache>
                <c:formatCode>_(* #,##0.0_);_(* \(#,##0.0\);_(* "-"??_);_(@_)</c:formatCode>
                <c:ptCount val="2"/>
                <c:pt idx="0">
                  <c:v>6.9</c:v>
                </c:pt>
                <c:pt idx="1">
                  <c:v>6.4</c:v>
                </c:pt>
              </c:numCache>
            </c:numRef>
          </c:val>
          <c:extLst>
            <c:ext xmlns:c16="http://schemas.microsoft.com/office/drawing/2014/chart" uri="{C3380CC4-5D6E-409C-BE32-E72D297353CC}">
              <c16:uniqueId val="{00000004-4FFD-47E8-AFC5-ABDD9CAB08F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186686153789941"/>
          <c:h val="0.3078787486066657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'Municipal Household Emissions'!$J$8:$J$9</c:f>
              <c:strCache>
                <c:ptCount val="2"/>
                <c:pt idx="0">
                  <c:v>ECOL</c:v>
                </c:pt>
                <c:pt idx="1">
                  <c:v>income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3C-432D-89EE-0347189885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3C-432D-89EE-0347189885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'Municipal Household Emissions'!$J$8:$J$9</c:f>
              <c:strCache>
                <c:ptCount val="2"/>
                <c:pt idx="0">
                  <c:v>ECOL</c:v>
                </c:pt>
                <c:pt idx="1">
                  <c:v>income</c:v>
                </c:pt>
              </c:strCache>
            </c:strRef>
          </c:cat>
          <c:val>
            <c:numRef>
              <c:f>'Municipal Household Emissions'!$K$8:$K$9</c:f>
              <c:numCache>
                <c:formatCode>_(* #,##0.0_);_(* \(#,##0.0\);_(* "-"??_);_(@_)</c:formatCode>
                <c:ptCount val="2"/>
                <c:pt idx="0">
                  <c:v>5607</c:v>
                </c:pt>
                <c:pt idx="1">
                  <c:v>86868</c:v>
                </c:pt>
              </c:numCache>
            </c:numRef>
          </c:val>
          <c:extLst>
            <c:ext xmlns:c16="http://schemas.microsoft.com/office/drawing/2014/chart" uri="{C3380CC4-5D6E-409C-BE32-E72D297353CC}">
              <c16:uniqueId val="{00000004-AF3C-432D-89EE-03471898858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21348812167709805"/>
          <c:h val="0.3078787486066657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'Municipal Energy Consumption'!$C$8:$C$10</c:f>
              <c:strCache>
                <c:ptCount val="3"/>
                <c:pt idx="0">
                  <c:v> 163,747 </c:v>
                </c:pt>
                <c:pt idx="1">
                  <c:v> 525,549 </c:v>
                </c:pt>
                <c:pt idx="2">
                  <c:v> 97,717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15-49A7-9E56-7A86602CFF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15-49A7-9E56-7A86602CFF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15-49A7-9E56-7A86602CFF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'Municipal Energy Consumption'!$B$8:$B$10</c:f>
              <c:strCache>
                <c:ptCount val="3"/>
                <c:pt idx="0">
                  <c:v>Residential</c:v>
                </c:pt>
                <c:pt idx="1">
                  <c:v>Commercial</c:v>
                </c:pt>
                <c:pt idx="2">
                  <c:v>Industrial</c:v>
                </c:pt>
              </c:strCache>
            </c:strRef>
          </c:cat>
          <c:val>
            <c:numRef>
              <c:f>'Municipal Energy Consumption'!$C$8:$C$10</c:f>
              <c:numCache>
                <c:formatCode>_(* #,##0_);_(* \(#,##0\);_(* "-"??_);_(@_)</c:formatCode>
                <c:ptCount val="3"/>
                <c:pt idx="0">
                  <c:v>163747</c:v>
                </c:pt>
                <c:pt idx="1">
                  <c:v>525549</c:v>
                </c:pt>
                <c:pt idx="2">
                  <c:v>97717</c:v>
                </c:pt>
              </c:numCache>
            </c:numRef>
          </c:val>
          <c:extLst>
            <c:ext xmlns:c16="http://schemas.microsoft.com/office/drawing/2014/chart" uri="{C3380CC4-5D6E-409C-BE32-E72D297353CC}">
              <c16:uniqueId val="{00000006-8415-49A7-9E56-7A86602CFF02}"/>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25697629898317925"/>
          <c:h val="0.4276930285322566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E7-4134-878D-3B216CF7ED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E7-4134-878D-3B216CF7ED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EE7-4134-878D-3B216CF7EDA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'Municipal Energy Consumption'!$J$8:$J$10</c:f>
              <c:strCache>
                <c:ptCount val="3"/>
                <c:pt idx="0">
                  <c:v>Residential</c:v>
                </c:pt>
                <c:pt idx="1">
                  <c:v>Commercial</c:v>
                </c:pt>
                <c:pt idx="2">
                  <c:v>Industrial</c:v>
                </c:pt>
              </c:strCache>
            </c:strRef>
          </c:cat>
          <c:val>
            <c:numRef>
              <c:f>'Municipal Energy Consumption'!$K$8:$K$10</c:f>
              <c:numCache>
                <c:formatCode>_(* #,##0_);_(* \(#,##0\);_(* "-"??_);_(@_)</c:formatCode>
                <c:ptCount val="3"/>
                <c:pt idx="0">
                  <c:v>19441640</c:v>
                </c:pt>
                <c:pt idx="1">
                  <c:v>25053627</c:v>
                </c:pt>
                <c:pt idx="2">
                  <c:v>25224550</c:v>
                </c:pt>
              </c:numCache>
            </c:numRef>
          </c:val>
          <c:extLst>
            <c:ext xmlns:c16="http://schemas.microsoft.com/office/drawing/2014/chart" uri="{C3380CC4-5D6E-409C-BE32-E72D297353CC}">
              <c16:uniqueId val="{00000006-DEE7-4134-878D-3B216CF7EDA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2540528092989992"/>
          <c:h val="0.4171216618212637"/>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midhudsoncsc.org/tools.htm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343807</xdr:colOff>
      <xdr:row>1</xdr:row>
      <xdr:rowOff>162833</xdr:rowOff>
    </xdr:from>
    <xdr:to>
      <xdr:col>2</xdr:col>
      <xdr:colOff>554718</xdr:colOff>
      <xdr:row>2</xdr:row>
      <xdr:rowOff>323850</xdr:rowOff>
    </xdr:to>
    <xdr:pic>
      <xdr:nvPicPr>
        <xdr:cNvPr id="3" name="Picture 2" descr="\\vhb\proj\Wat-EV\11823.00\Overall Task Resources\Logos and Maps\ClimateSmartCommunities_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3807" y="286658"/>
          <a:ext cx="3373211" cy="808717"/>
        </a:xfrm>
        <a:prstGeom prst="rect">
          <a:avLst/>
        </a:prstGeom>
        <a:noFill/>
        <a:ln>
          <a:noFill/>
        </a:ln>
      </xdr:spPr>
    </xdr:pic>
    <xdr:clientData/>
  </xdr:twoCellAnchor>
  <xdr:twoCellAnchor>
    <xdr:from>
      <xdr:col>0</xdr:col>
      <xdr:colOff>85725</xdr:colOff>
      <xdr:row>2</xdr:row>
      <xdr:rowOff>391584</xdr:rowOff>
    </xdr:from>
    <xdr:to>
      <xdr:col>9</xdr:col>
      <xdr:colOff>152399</xdr:colOff>
      <xdr:row>5</xdr:row>
      <xdr:rowOff>15346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725" y="1163109"/>
          <a:ext cx="9239249" cy="118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latin typeface="Segoe UI" panose="020B0502040204020203" pitchFamily="34" charset="0"/>
              <a:ea typeface="Segoe UI" panose="020B0502040204020203" pitchFamily="34" charset="0"/>
              <a:cs typeface="Segoe UI" panose="020B0502040204020203" pitchFamily="34" charset="0"/>
            </a:rPr>
            <a:t>The 2010 regional greenhouse gas</a:t>
          </a:r>
          <a:r>
            <a:rPr lang="en-US" sz="1200" baseline="0">
              <a:latin typeface="Segoe UI" panose="020B0502040204020203" pitchFamily="34" charset="0"/>
              <a:ea typeface="Segoe UI" panose="020B0502040204020203" pitchFamily="34" charset="0"/>
              <a:cs typeface="Segoe UI" panose="020B0502040204020203" pitchFamily="34" charset="0"/>
            </a:rPr>
            <a:t> (</a:t>
          </a:r>
          <a:r>
            <a:rPr lang="en-US" sz="1200">
              <a:latin typeface="Segoe UI" panose="020B0502040204020203" pitchFamily="34" charset="0"/>
              <a:ea typeface="Segoe UI" panose="020B0502040204020203" pitchFamily="34" charset="0"/>
              <a:cs typeface="Segoe UI" panose="020B0502040204020203" pitchFamily="34" charset="0"/>
            </a:rPr>
            <a:t>GHG) emissions inventory calculated</a:t>
          </a:r>
          <a:r>
            <a:rPr lang="en-US" sz="1200" baseline="0">
              <a:latin typeface="Segoe UI" panose="020B0502040204020203" pitchFamily="34" charset="0"/>
              <a:ea typeface="Segoe UI" panose="020B0502040204020203" pitchFamily="34" charset="0"/>
              <a:cs typeface="Segoe UI" panose="020B0502040204020203" pitchFamily="34" charset="0"/>
            </a:rPr>
            <a:t> emissions for the entire Capital District region and provided community-level data for each village, town, city, and county in the region for the 2010 baseline year. </a:t>
          </a:r>
          <a:r>
            <a:rPr lang="en-US" sz="1200">
              <a:latin typeface="Segoe UI" panose="020B0502040204020203" pitchFamily="34" charset="0"/>
              <a:ea typeface="Segoe UI" panose="020B0502040204020203" pitchFamily="34" charset="0"/>
              <a:cs typeface="Segoe UI" panose="020B0502040204020203" pitchFamily="34" charset="0"/>
            </a:rPr>
            <a:t>To find your community's GHG inventory data, enter the name of your local government in Column</a:t>
          </a:r>
          <a:r>
            <a:rPr lang="en-US" sz="1200" baseline="0">
              <a:latin typeface="Segoe UI" panose="020B0502040204020203" pitchFamily="34" charset="0"/>
              <a:ea typeface="Segoe UI" panose="020B0502040204020203" pitchFamily="34" charset="0"/>
              <a:cs typeface="Segoe UI" panose="020B0502040204020203" pitchFamily="34" charset="0"/>
            </a:rPr>
            <a:t> D, Row 6 (see below). Please note that village emissions are included in town totals. A comparison table is provided in Row 30 to view emissions from two communities simultaneously. </a:t>
          </a:r>
          <a:r>
            <a:rPr lang="en-US" sz="1200">
              <a:latin typeface="Segoe UI" panose="020B0502040204020203" pitchFamily="34" charset="0"/>
              <a:ea typeface="Segoe UI" panose="020B0502040204020203" pitchFamily="34" charset="0"/>
              <a:cs typeface="Segoe UI" panose="020B0502040204020203" pitchFamily="34" charset="0"/>
            </a:rPr>
            <a:t>For more information about these 2010 regional GHG emissions inventories that were funded by NYSERDA, contact climatechange@dec.ny.gov .</a:t>
          </a:r>
        </a:p>
        <a:p>
          <a:pPr marL="0" marR="0" indent="0" defTabSz="914400" eaLnBrk="1" fontAlgn="auto" latinLnBrk="0" hangingPunct="1">
            <a:lnSpc>
              <a:spcPct val="100000"/>
            </a:lnSpc>
            <a:spcBef>
              <a:spcPts val="0"/>
            </a:spcBef>
            <a:spcAft>
              <a:spcPts val="0"/>
            </a:spcAft>
            <a:buClrTx/>
            <a:buSzTx/>
            <a:buFontTx/>
            <a:buNone/>
            <a:tabLst/>
            <a:defRPr/>
          </a:pPr>
          <a:endParaRPr lang="en-US" sz="1200">
            <a:latin typeface="Segoe UI" panose="020B0502040204020203" pitchFamily="34" charset="0"/>
            <a:ea typeface="Segoe UI" panose="020B0502040204020203" pitchFamily="34" charset="0"/>
            <a:cs typeface="Segoe UI" panose="020B0502040204020203" pitchFamily="34" charset="0"/>
          </a:endParaRPr>
        </a:p>
        <a:p>
          <a:endParaRPr lang="en-US" sz="1200">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95249</xdr:colOff>
      <xdr:row>12</xdr:row>
      <xdr:rowOff>14287</xdr:rowOff>
    </xdr:from>
    <xdr:to>
      <xdr:col>7</xdr:col>
      <xdr:colOff>838199</xdr:colOff>
      <xdr:row>24</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77257</xdr:colOff>
      <xdr:row>34</xdr:row>
      <xdr:rowOff>42333</xdr:rowOff>
    </xdr:from>
    <xdr:to>
      <xdr:col>7</xdr:col>
      <xdr:colOff>820207</xdr:colOff>
      <xdr:row>46</xdr:row>
      <xdr:rowOff>209021</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8081892" cy="7185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09600" y="190500"/>
          <a:ext cx="8081892"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REDC</a:t>
          </a:r>
          <a:r>
            <a:rPr lang="en-US" sz="1400" b="1" baseline="0"/>
            <a:t> GHG Emissions Roll Up Report</a:t>
          </a:r>
        </a:p>
        <a:p>
          <a:r>
            <a:rPr lang="en-US" sz="1400" b="1" baseline="0"/>
            <a:t>Year: 2010 </a:t>
          </a:r>
        </a:p>
        <a:p>
          <a:r>
            <a:rPr lang="en-US" sz="1200" b="1" baseline="0"/>
            <a:t>(all emissions in Column D, when summed will equal the total County or REDC protocol compliant GHG emissions estimate) </a:t>
          </a:r>
          <a:endParaRPr lang="en-US" sz="1200" b="1"/>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8081892" cy="71853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09600" y="190500"/>
          <a:ext cx="8081892"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REDC</a:t>
          </a:r>
          <a:r>
            <a:rPr lang="en-US" sz="1400" b="1" baseline="0"/>
            <a:t> GHG Emissions Roll Up Report</a:t>
          </a:r>
        </a:p>
        <a:p>
          <a:r>
            <a:rPr lang="en-US" sz="1400" b="1" baseline="0"/>
            <a:t>Year: 2010 </a:t>
          </a:r>
        </a:p>
        <a:p>
          <a:r>
            <a:rPr lang="en-US" sz="1200" b="1" baseline="0"/>
            <a:t>(all emissions in Column D, when summed will equal the total County or REDC protocol compliant GHG emissions estimate) </a:t>
          </a:r>
          <a:endParaRPr lang="en-US" sz="1200" b="1"/>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2</xdr:col>
      <xdr:colOff>95249</xdr:colOff>
      <xdr:row>4</xdr:row>
      <xdr:rowOff>14287</xdr:rowOff>
    </xdr:from>
    <xdr:to>
      <xdr:col>6</xdr:col>
      <xdr:colOff>838199</xdr:colOff>
      <xdr:row>11</xdr:row>
      <xdr:rowOff>180975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77257</xdr:colOff>
      <xdr:row>6</xdr:row>
      <xdr:rowOff>42333</xdr:rowOff>
    </xdr:from>
    <xdr:to>
      <xdr:col>7</xdr:col>
      <xdr:colOff>820207</xdr:colOff>
      <xdr:row>10</xdr:row>
      <xdr:rowOff>209021</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915457</xdr:colOff>
      <xdr:row>6</xdr:row>
      <xdr:rowOff>61383</xdr:rowOff>
    </xdr:from>
    <xdr:to>
      <xdr:col>15</xdr:col>
      <xdr:colOff>496357</xdr:colOff>
      <xdr:row>10</xdr:row>
      <xdr:rowOff>228071</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77257</xdr:colOff>
      <xdr:row>5</xdr:row>
      <xdr:rowOff>161925</xdr:rowOff>
    </xdr:from>
    <xdr:to>
      <xdr:col>8</xdr:col>
      <xdr:colOff>323850</xdr:colOff>
      <xdr:row>11</xdr:row>
      <xdr:rowOff>199496</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5</xdr:row>
      <xdr:rowOff>109008</xdr:rowOff>
    </xdr:from>
    <xdr:to>
      <xdr:col>16</xdr:col>
      <xdr:colOff>96307</xdr:colOff>
      <xdr:row>11</xdr:row>
      <xdr:rowOff>190500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1</xdr:row>
      <xdr:rowOff>0</xdr:rowOff>
    </xdr:from>
    <xdr:to>
      <xdr:col>6</xdr:col>
      <xdr:colOff>22528</xdr:colOff>
      <xdr:row>4</xdr:row>
      <xdr:rowOff>155726</xdr:rowOff>
    </xdr:to>
    <xdr:pic>
      <xdr:nvPicPr>
        <xdr:cNvPr id="3" name="Picture 2" descr="\\vhb\proj\Wat-EV\11823.00\Overall Task Resources\Logos and Maps\ClimateSmartCommunities_logo.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190500"/>
          <a:ext cx="3375328" cy="727226"/>
        </a:xfrm>
        <a:prstGeom prst="rect">
          <a:avLst/>
        </a:prstGeom>
        <a:noFill/>
        <a:ln>
          <a:noFill/>
        </a:ln>
      </xdr:spPr>
    </xdr:pic>
    <xdr:clientData/>
  </xdr:twoCellAnchor>
  <xdr:twoCellAnchor editAs="oneCell">
    <xdr:from>
      <xdr:col>1</xdr:col>
      <xdr:colOff>0</xdr:colOff>
      <xdr:row>9</xdr:row>
      <xdr:rowOff>0</xdr:rowOff>
    </xdr:from>
    <xdr:to>
      <xdr:col>7</xdr:col>
      <xdr:colOff>550953</xdr:colOff>
      <xdr:row>15</xdr:row>
      <xdr:rowOff>751939</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a:srcRect l="64845"/>
        <a:stretch/>
      </xdr:blipFill>
      <xdr:spPr>
        <a:xfrm>
          <a:off x="609600" y="1714500"/>
          <a:ext cx="4208553" cy="42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bany%20Roll%20U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y Roll Up"/>
    </sheetNames>
    <sheetDataSet>
      <sheetData sheetId="0" refreshError="1"/>
    </sheetDataSet>
  </externalBook>
</externalLink>
</file>

<file path=xl/tables/table1.xml><?xml version="1.0" encoding="utf-8"?>
<table xmlns="http://schemas.openxmlformats.org/spreadsheetml/2006/main" id="1" name="Table2" displayName="Table2" ref="B51:M220" totalsRowShown="0" headerRowDxfId="37" dataDxfId="36">
  <autoFilter ref="B51:M220"/>
  <tableColumns count="12">
    <tableColumn id="1" name="Name of Local Government" dataDxfId="35"/>
    <tableColumn id="2" name="Residential" dataDxfId="34">
      <calculatedColumnFormula>'[1]Albany Roll Up'!D21</calculatedColumnFormula>
    </tableColumn>
    <tableColumn id="3" name="Commercial" dataDxfId="33"/>
    <tableColumn id="4" name="Industrial" dataDxfId="32"/>
    <tableColumn id="5" name="Transportation Energy" dataDxfId="31" dataCellStyle="Comma"/>
    <tableColumn id="6" name="Waste" dataDxfId="30" dataCellStyle="Comma"/>
    <tableColumn id="8" name="Industrial Processes" dataDxfId="29"/>
    <tableColumn id="9" name="Agriculture" dataDxfId="28"/>
    <tableColumn id="10" name="Energy Supply" dataDxfId="27"/>
    <tableColumn id="11" name="Total" dataDxfId="26">
      <calculatedColumnFormula>SUM(Table2[[#This Row],[Residential]:[Energy Supply]])</calculatedColumnFormula>
    </tableColumn>
    <tableColumn id="12" name="Population" dataDxfId="25">
      <calculatedColumnFormula>IF(VLOOKUP('FIND YOUR GHG INVENTORY DATA'!B52,'2010 Census Population'!B:E,4,FALSE)="1",SUMIFS('2010 Census Population'!F:F,'2010 Census Population'!B:B,'FIND YOUR GHG INVENTORY DATA'!B52),VLOOKUP('FIND YOUR GHG INVENTORY DATA'!B52,'2010 Census Population'!B:F,5,FALSE))</calculatedColumnFormula>
    </tableColumn>
    <tableColumn id="13" name="Per Capita Emissions" dataDxfId="24">
      <calculatedColumnFormula>K52/L52</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id="3" name="Table3" displayName="Table3" ref="A14:G174" totalsRowShown="0">
  <autoFilter ref="A14:G174"/>
  <sortState ref="A15:G174">
    <sortCondition ref="B15:B174"/>
    <sortCondition ref="A15:A174"/>
  </sortState>
  <tableColumns count="7">
    <tableColumn id="1" name="Community Name"/>
    <tableColumn id="3" name="County"/>
    <tableColumn id="4" name=" "/>
    <tableColumn id="5" name="VMT"/>
    <tableColumn id="6" name="Gasoline"/>
    <tableColumn id="7" name="Ethanol"/>
    <tableColumn id="8" name="Diesel"/>
  </tableColumns>
  <tableStyleInfo name="TableStyleMedium7" showFirstColumn="0" showLastColumn="0" showRowStripes="1" showColumnStripes="0"/>
</table>
</file>

<file path=xl/tables/table3.xml><?xml version="1.0" encoding="utf-8"?>
<table xmlns="http://schemas.openxmlformats.org/spreadsheetml/2006/main" id="4" name="Table4" displayName="Table4" ref="B13:J173" totalsRowShown="0" headerRowDxfId="23" dataDxfId="22">
  <autoFilter ref="B13:J173"/>
  <sortState ref="B22:K181">
    <sortCondition ref="C22:C181"/>
    <sortCondition ref="B22:B181"/>
  </sortState>
  <tableColumns count="9">
    <tableColumn id="1" name="Community" dataDxfId="21"/>
    <tableColumn id="3" name="County" dataDxfId="20"/>
    <tableColumn id="4" name=" " dataDxfId="19"/>
    <tableColumn id="5" name="Energy" dataDxfId="18"/>
    <tableColumn id="6" name="Transport" dataDxfId="17"/>
    <tableColumn id="7" name="HH Total" dataDxfId="16"/>
    <tableColumn id="8" name="ECOL  ($)" dataDxfId="15"/>
    <tableColumn id="9" name="income" dataDxfId="14"/>
    <tableColumn id="10" name="% income" dataDxfId="13"/>
  </tableColumns>
  <tableStyleInfo name="TableStyleMedium7" showFirstColumn="0" showLastColumn="0" showRowStripes="1" showColumnStripes="0"/>
</table>
</file>

<file path=xl/tables/table4.xml><?xml version="1.0" encoding="utf-8"?>
<table xmlns="http://schemas.openxmlformats.org/spreadsheetml/2006/main" id="5" name="Table5" displayName="Table5" ref="A20:L180" totalsRowShown="0" headerRowDxfId="12" dataDxfId="11">
  <autoFilter ref="A20:L180"/>
  <sortState ref="A4:M163">
    <sortCondition ref="B4:B163"/>
    <sortCondition ref="A4:A163"/>
  </sortState>
  <tableColumns count="12">
    <tableColumn id="1" name="Municipality" dataDxfId="10"/>
    <tableColumn id="3" name="County" dataDxfId="9"/>
    <tableColumn id="4" name=" "/>
    <tableColumn id="5" name="Total" dataDxfId="8"/>
    <tableColumn id="6" name="Res." dataDxfId="7"/>
    <tableColumn id="7" name="Com." dataDxfId="6"/>
    <tableColumn id="8" name="Indust." dataDxfId="5"/>
    <tableColumn id="9" name="_" dataDxfId="4"/>
    <tableColumn id="10" name="Total2" dataDxfId="3"/>
    <tableColumn id="11" name="Res.2" dataDxfId="2"/>
    <tableColumn id="12" name="Com.2" dataDxfId="1"/>
    <tableColumn id="13" name="Indust.2"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dec.ny.gov/docs/administration_pdf/capdistghginven.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0"/>
  <sheetViews>
    <sheetView tabSelected="1" workbookViewId="0">
      <selection activeCell="C49" sqref="C49"/>
    </sheetView>
  </sheetViews>
  <sheetFormatPr defaultRowHeight="15" x14ac:dyDescent="0.25"/>
  <cols>
    <col min="1" max="1" width="8.140625" style="26" customWidth="1"/>
    <col min="2" max="2" width="39.28515625" style="5" customWidth="1"/>
    <col min="3" max="3" width="16.28515625" style="64" customWidth="1"/>
    <col min="4" max="4" width="14.140625" style="64" customWidth="1"/>
    <col min="5" max="7" width="11.42578125" style="64" customWidth="1"/>
    <col min="8" max="8" width="12.85546875" style="64" customWidth="1"/>
    <col min="9" max="9" width="12.5703125" style="64" customWidth="1"/>
    <col min="10" max="11" width="11.42578125" style="64" customWidth="1"/>
    <col min="12" max="12" width="12" style="64" customWidth="1"/>
    <col min="13" max="13" width="11.42578125" style="64" customWidth="1"/>
    <col min="14" max="14" width="18.5703125" style="5" customWidth="1"/>
    <col min="15" max="15" width="28.5703125" style="5" customWidth="1"/>
    <col min="16" max="16" width="14" style="5" customWidth="1"/>
    <col min="17" max="16384" width="9.140625" style="5"/>
  </cols>
  <sheetData>
    <row r="1" spans="1:29" ht="9.75" customHeight="1" x14ac:dyDescent="0.25">
      <c r="A1" s="1"/>
      <c r="B1" s="2"/>
      <c r="C1" s="3"/>
      <c r="D1" s="3"/>
      <c r="E1" s="3"/>
      <c r="F1" s="3"/>
      <c r="G1" s="4"/>
      <c r="H1" s="3"/>
      <c r="I1" s="3"/>
      <c r="J1" s="3"/>
      <c r="K1" s="3"/>
      <c r="L1" s="3"/>
      <c r="M1" s="3"/>
      <c r="N1" s="2"/>
      <c r="O1" s="2"/>
      <c r="P1" s="2"/>
      <c r="Q1" s="2"/>
      <c r="R1" s="2"/>
      <c r="S1" s="2"/>
      <c r="T1" s="2"/>
      <c r="U1" s="2"/>
      <c r="V1" s="2"/>
      <c r="W1" s="2"/>
      <c r="X1" s="2"/>
      <c r="Y1" s="2"/>
      <c r="Z1" s="2"/>
      <c r="AA1" s="2"/>
      <c r="AB1" s="2"/>
      <c r="AC1" s="2"/>
    </row>
    <row r="2" spans="1:29" s="8" customFormat="1" ht="51" customHeight="1" x14ac:dyDescent="0.35">
      <c r="A2" s="6"/>
      <c r="B2" s="7"/>
      <c r="C2" s="2"/>
      <c r="D2" s="2"/>
      <c r="E2" s="2"/>
      <c r="F2" s="2"/>
      <c r="G2" s="2"/>
      <c r="H2" s="7"/>
      <c r="I2" s="200"/>
      <c r="J2" s="200"/>
      <c r="K2" s="200"/>
      <c r="L2" s="200"/>
      <c r="M2" s="200"/>
      <c r="N2" s="7"/>
      <c r="O2" s="2"/>
      <c r="P2" s="7"/>
      <c r="Q2" s="7"/>
      <c r="R2" s="7"/>
      <c r="S2" s="7"/>
      <c r="T2" s="7"/>
      <c r="U2" s="7"/>
      <c r="V2" s="7"/>
      <c r="W2" s="7"/>
      <c r="X2" s="7"/>
      <c r="Y2" s="7"/>
      <c r="Z2" s="7"/>
      <c r="AA2" s="7"/>
      <c r="AB2" s="7"/>
      <c r="AC2" s="7"/>
    </row>
    <row r="3" spans="1:29" s="8" customFormat="1" ht="39" customHeight="1" x14ac:dyDescent="0.25">
      <c r="A3" s="6"/>
      <c r="B3" s="7"/>
      <c r="C3" s="2"/>
      <c r="D3" s="2"/>
      <c r="E3" s="2"/>
      <c r="F3" s="2"/>
      <c r="G3" s="7"/>
      <c r="H3" s="7"/>
      <c r="I3" s="201"/>
      <c r="J3" s="201"/>
      <c r="K3" s="201"/>
      <c r="L3" s="201"/>
      <c r="M3" s="201"/>
      <c r="N3" s="7"/>
      <c r="O3" s="9"/>
      <c r="P3" s="7"/>
      <c r="Q3" s="7"/>
      <c r="R3" s="7"/>
      <c r="S3" s="7"/>
      <c r="T3" s="7"/>
      <c r="U3" s="7"/>
      <c r="V3" s="7"/>
      <c r="W3" s="7"/>
      <c r="X3" s="7"/>
      <c r="Y3" s="7"/>
      <c r="Z3" s="7"/>
      <c r="AA3" s="7"/>
      <c r="AB3" s="7"/>
      <c r="AC3" s="7"/>
    </row>
    <row r="4" spans="1:29" s="8" customFormat="1" ht="42.75" customHeight="1" x14ac:dyDescent="0.25">
      <c r="A4" s="6"/>
      <c r="B4" s="7"/>
      <c r="C4" s="2"/>
      <c r="D4" s="2"/>
      <c r="E4" s="2"/>
      <c r="F4" s="2"/>
      <c r="G4" s="7"/>
      <c r="H4" s="7"/>
      <c r="I4" s="7"/>
      <c r="J4" s="2"/>
      <c r="K4" s="2"/>
      <c r="L4" s="2"/>
      <c r="M4" s="2"/>
      <c r="N4" s="2"/>
      <c r="O4" s="2"/>
      <c r="P4" s="2"/>
      <c r="Q4" s="2"/>
      <c r="R4" s="2"/>
      <c r="S4" s="2"/>
      <c r="T4" s="2"/>
      <c r="U4" s="7"/>
      <c r="V4" s="7"/>
      <c r="W4" s="7"/>
      <c r="X4" s="7"/>
      <c r="Y4" s="7"/>
      <c r="Z4" s="7"/>
      <c r="AA4" s="7"/>
      <c r="AB4" s="7"/>
      <c r="AC4" s="7"/>
    </row>
    <row r="5" spans="1:29" s="8" customFormat="1" ht="41.25" customHeight="1" x14ac:dyDescent="0.25">
      <c r="A5" s="6"/>
      <c r="B5" s="7"/>
      <c r="C5" s="2"/>
      <c r="D5" s="2"/>
      <c r="E5" s="2"/>
      <c r="F5" s="2"/>
      <c r="G5" s="7"/>
      <c r="H5" s="7"/>
      <c r="I5" s="7"/>
      <c r="J5" s="2"/>
      <c r="K5" s="2"/>
      <c r="L5" s="2"/>
      <c r="M5" s="2"/>
      <c r="N5" s="2"/>
      <c r="O5" s="2"/>
      <c r="P5" s="2"/>
      <c r="Q5" s="2"/>
      <c r="R5" s="2"/>
      <c r="S5" s="2"/>
      <c r="T5" s="2"/>
      <c r="U5" s="7"/>
      <c r="V5" s="7"/>
      <c r="W5" s="7"/>
      <c r="X5" s="7"/>
      <c r="Y5" s="7"/>
      <c r="Z5" s="7"/>
      <c r="AA5" s="7"/>
      <c r="AB5" s="7"/>
      <c r="AC5" s="7"/>
    </row>
    <row r="6" spans="1:29" s="8" customFormat="1" ht="26.25" customHeight="1" thickBot="1" x14ac:dyDescent="0.4">
      <c r="A6" s="6"/>
      <c r="B6" s="7"/>
      <c r="C6" s="10" t="s">
        <v>0</v>
      </c>
      <c r="D6" s="202" t="s">
        <v>36</v>
      </c>
      <c r="E6" s="203"/>
      <c r="F6" s="203"/>
      <c r="G6" s="204"/>
      <c r="H6" s="7"/>
      <c r="I6" s="7"/>
      <c r="J6" s="2"/>
      <c r="K6" s="2"/>
      <c r="L6" s="2"/>
      <c r="M6" s="2"/>
      <c r="N6" s="2"/>
      <c r="O6" s="2"/>
      <c r="P6" s="2"/>
      <c r="Q6" s="2"/>
      <c r="R6" s="2"/>
      <c r="S6" s="2"/>
      <c r="T6" s="2"/>
      <c r="U6" s="7"/>
      <c r="V6" s="7"/>
      <c r="W6" s="7"/>
      <c r="X6" s="7"/>
      <c r="Y6" s="7"/>
      <c r="Z6" s="7"/>
      <c r="AA6" s="7"/>
      <c r="AB6" s="7"/>
      <c r="AC6" s="7"/>
    </row>
    <row r="7" spans="1:29" s="8" customFormat="1" ht="23.25" customHeight="1" thickTop="1" x14ac:dyDescent="0.25">
      <c r="A7" s="6"/>
      <c r="B7" s="7"/>
      <c r="C7" s="7"/>
      <c r="D7" s="11" t="s">
        <v>124</v>
      </c>
      <c r="E7" s="2"/>
      <c r="F7" s="2"/>
      <c r="G7" s="2"/>
      <c r="H7" s="7"/>
      <c r="I7" s="7"/>
      <c r="J7" s="2"/>
      <c r="K7" s="2"/>
      <c r="L7" s="2"/>
      <c r="M7" s="2"/>
      <c r="N7" s="2"/>
      <c r="O7" s="2"/>
      <c r="P7" s="2"/>
      <c r="Q7" s="2"/>
      <c r="R7" s="2"/>
      <c r="S7" s="2"/>
      <c r="T7" s="2"/>
      <c r="U7" s="7"/>
      <c r="V7" s="7"/>
      <c r="W7" s="7"/>
      <c r="X7" s="7"/>
      <c r="Y7" s="7"/>
      <c r="Z7" s="7"/>
      <c r="AA7" s="7"/>
      <c r="AB7" s="7"/>
      <c r="AC7" s="7"/>
    </row>
    <row r="8" spans="1:29" s="16" customFormat="1" ht="9.75" customHeight="1" x14ac:dyDescent="0.25">
      <c r="A8" s="12"/>
      <c r="B8" s="13"/>
      <c r="C8" s="13"/>
      <c r="D8" s="14"/>
      <c r="E8" s="15"/>
      <c r="F8" s="15"/>
      <c r="G8" s="15"/>
      <c r="H8" s="13"/>
      <c r="I8" s="13"/>
      <c r="J8" s="15"/>
      <c r="K8" s="15"/>
      <c r="L8" s="15"/>
      <c r="M8" s="15"/>
      <c r="N8" s="15"/>
      <c r="O8" s="15"/>
      <c r="P8" s="15"/>
      <c r="Q8" s="15"/>
      <c r="R8" s="15"/>
      <c r="S8" s="15"/>
      <c r="T8" s="15"/>
      <c r="U8" s="13"/>
      <c r="V8" s="13"/>
      <c r="W8" s="13"/>
      <c r="X8" s="13"/>
      <c r="Y8" s="13"/>
      <c r="Z8" s="13"/>
      <c r="AA8" s="13"/>
      <c r="AB8" s="13"/>
      <c r="AC8" s="13"/>
    </row>
    <row r="9" spans="1:29" s="8" customFormat="1" ht="23.25" customHeight="1" x14ac:dyDescent="0.25">
      <c r="A9" s="17"/>
      <c r="C9" s="18"/>
      <c r="D9"/>
      <c r="E9"/>
      <c r="F9"/>
      <c r="J9" s="19"/>
      <c r="K9"/>
      <c r="L9"/>
      <c r="M9"/>
      <c r="N9"/>
      <c r="O9"/>
      <c r="P9"/>
      <c r="Q9"/>
      <c r="R9" s="20"/>
    </row>
    <row r="10" spans="1:29" s="8" customFormat="1" ht="23.25" customHeight="1" x14ac:dyDescent="0.25">
      <c r="A10" s="17"/>
      <c r="B10" s="20" t="s">
        <v>1</v>
      </c>
      <c r="C10" s="18"/>
      <c r="D10" s="21" t="s">
        <v>2</v>
      </c>
      <c r="E10" s="20" t="s">
        <v>3</v>
      </c>
      <c r="F10" s="20"/>
      <c r="G10" s="20"/>
      <c r="J10" s="22"/>
      <c r="K10"/>
      <c r="L10"/>
      <c r="M10"/>
      <c r="N10"/>
      <c r="O10"/>
      <c r="P10"/>
      <c r="Q10"/>
    </row>
    <row r="11" spans="1:29" s="8" customFormat="1" ht="15.75" customHeight="1" x14ac:dyDescent="0.25">
      <c r="A11" s="17"/>
      <c r="B11" s="23" t="str">
        <f>D6</f>
        <v>REDC</v>
      </c>
      <c r="C11" s="24"/>
      <c r="D11"/>
      <c r="E11" s="20" t="str">
        <f>D6</f>
        <v>REDC</v>
      </c>
      <c r="F11"/>
      <c r="J11" s="22"/>
      <c r="K11"/>
      <c r="L11"/>
      <c r="M11"/>
      <c r="N11"/>
      <c r="O11"/>
      <c r="P11"/>
      <c r="Q11"/>
    </row>
    <row r="12" spans="1:29" s="8" customFormat="1" ht="9" customHeight="1" thickBot="1" x14ac:dyDescent="0.3">
      <c r="A12" s="17"/>
      <c r="B12" s="205"/>
      <c r="C12" s="205"/>
      <c r="D12" s="25"/>
      <c r="E12" s="25"/>
      <c r="F12" s="25"/>
      <c r="G12" s="25"/>
      <c r="H12" s="25"/>
      <c r="I12" s="25"/>
      <c r="J12" s="22"/>
      <c r="K12"/>
      <c r="L12"/>
      <c r="M12"/>
      <c r="N12"/>
      <c r="O12"/>
      <c r="P12"/>
      <c r="Q12"/>
    </row>
    <row r="13" spans="1:29" customFormat="1" ht="20.25" customHeight="1" thickBot="1" x14ac:dyDescent="0.3">
      <c r="A13" s="26"/>
      <c r="B13" s="27" t="s">
        <v>4</v>
      </c>
      <c r="C13" s="28" t="s">
        <v>5</v>
      </c>
      <c r="J13" s="22"/>
    </row>
    <row r="14" spans="1:29" customFormat="1" ht="20.25" customHeight="1" thickBot="1" x14ac:dyDescent="0.35">
      <c r="A14" s="26"/>
      <c r="B14" s="29" t="s">
        <v>6</v>
      </c>
      <c r="C14" s="30">
        <f>VLOOKUP($D$6,Table2[],2,FALSE)</f>
        <v>2707592</v>
      </c>
      <c r="J14" s="22"/>
    </row>
    <row r="15" spans="1:29" customFormat="1" ht="20.25" customHeight="1" thickBot="1" x14ac:dyDescent="0.35">
      <c r="A15" s="26"/>
      <c r="B15" s="29" t="s">
        <v>7</v>
      </c>
      <c r="C15" s="30">
        <f>VLOOKUP($D$6,Table2[],3,FALSE)</f>
        <v>1984985</v>
      </c>
      <c r="J15" s="22"/>
    </row>
    <row r="16" spans="1:29" customFormat="1" ht="20.25" customHeight="1" thickBot="1" x14ac:dyDescent="0.35">
      <c r="A16" s="26"/>
      <c r="B16" s="29" t="s">
        <v>8</v>
      </c>
      <c r="C16" s="30">
        <f>VLOOKUP($D$6,Table2[],4,FALSE)</f>
        <v>2258017</v>
      </c>
      <c r="J16" s="22"/>
    </row>
    <row r="17" spans="1:29" customFormat="1" ht="20.25" customHeight="1" thickBot="1" x14ac:dyDescent="0.35">
      <c r="A17" s="26"/>
      <c r="B17" s="29" t="s">
        <v>9</v>
      </c>
      <c r="C17" s="30">
        <f>VLOOKUP($D$6,Table2[],5,FALSE)</f>
        <v>6258857</v>
      </c>
      <c r="J17" s="22"/>
    </row>
    <row r="18" spans="1:29" customFormat="1" ht="20.25" customHeight="1" thickBot="1" x14ac:dyDescent="0.35">
      <c r="A18" s="26"/>
      <c r="B18" s="29" t="s">
        <v>273</v>
      </c>
      <c r="C18" s="30">
        <f>VLOOKUP($D$6,Table2[],6,FALSE)</f>
        <v>482047</v>
      </c>
      <c r="J18" s="22"/>
    </row>
    <row r="19" spans="1:29" customFormat="1" ht="20.25" customHeight="1" thickBot="1" x14ac:dyDescent="0.35">
      <c r="A19" s="26"/>
      <c r="B19" s="29" t="s">
        <v>10</v>
      </c>
      <c r="C19" s="30">
        <f>VLOOKUP($D$6,Table2[],7,FALSE)</f>
        <v>1430459.8955884895</v>
      </c>
      <c r="J19" s="22"/>
    </row>
    <row r="20" spans="1:29" customFormat="1" ht="20.25" customHeight="1" thickBot="1" x14ac:dyDescent="0.35">
      <c r="A20" s="26"/>
      <c r="B20" s="29" t="s">
        <v>11</v>
      </c>
      <c r="C20" s="30">
        <f>VLOOKUP($D$6,Table2[],8,FALSE)</f>
        <v>379096</v>
      </c>
      <c r="J20" s="22"/>
    </row>
    <row r="21" spans="1:29" customFormat="1" ht="20.25" customHeight="1" thickBot="1" x14ac:dyDescent="0.35">
      <c r="A21" s="26"/>
      <c r="B21" s="31" t="s">
        <v>12</v>
      </c>
      <c r="C21" s="30">
        <f>VLOOKUP($D$6,Table2[],9,FALSE)</f>
        <v>452581</v>
      </c>
      <c r="J21" s="22"/>
    </row>
    <row r="22" spans="1:29" customFormat="1" ht="20.25" customHeight="1" thickTop="1" thickBot="1" x14ac:dyDescent="0.3">
      <c r="A22" s="26"/>
      <c r="B22" s="33" t="s">
        <v>13</v>
      </c>
      <c r="C22" s="32">
        <f>VLOOKUP($D$6,Table2[],10,FALSE)</f>
        <v>15953634.895588489</v>
      </c>
      <c r="J22" s="22"/>
    </row>
    <row r="23" spans="1:29" customFormat="1" ht="20.25" customHeight="1" thickTop="1" thickBot="1" x14ac:dyDescent="0.35">
      <c r="A23" s="26"/>
      <c r="B23" s="35" t="s">
        <v>14</v>
      </c>
      <c r="C23" s="34">
        <f>VLOOKUP($D$6,Table2[],11,FALSE)</f>
        <v>1079207</v>
      </c>
      <c r="J23" s="22"/>
    </row>
    <row r="24" spans="1:29" customFormat="1" ht="20.25" customHeight="1" thickBot="1" x14ac:dyDescent="0.35">
      <c r="A24" s="26"/>
      <c r="B24" s="37" t="s">
        <v>15</v>
      </c>
      <c r="C24" s="36">
        <f>VLOOKUP($D$6,Table2[],12,FALSE)</f>
        <v>14.782738525221287</v>
      </c>
      <c r="J24" s="22"/>
    </row>
    <row r="25" spans="1:29" customFormat="1" ht="20.25" customHeight="1" x14ac:dyDescent="0.3">
      <c r="B25" s="38" t="s">
        <v>16</v>
      </c>
      <c r="J25" s="22"/>
    </row>
    <row r="26" spans="1:29" customFormat="1" ht="20.25" customHeight="1" x14ac:dyDescent="0.25">
      <c r="B26" s="5"/>
      <c r="J26" s="22"/>
    </row>
    <row r="27" spans="1:29" customFormat="1" ht="20.25" customHeight="1" x14ac:dyDescent="0.25">
      <c r="J27" s="39"/>
    </row>
    <row r="28" spans="1:29" s="45" customFormat="1" ht="25.5" customHeight="1" x14ac:dyDescent="0.25">
      <c r="A28" s="40"/>
      <c r="B28" s="41"/>
      <c r="C28" s="42"/>
      <c r="D28" s="43" t="s">
        <v>17</v>
      </c>
      <c r="E28" s="43"/>
      <c r="F28" s="44"/>
      <c r="G28" s="44"/>
      <c r="H28" s="41"/>
      <c r="I28" s="41"/>
      <c r="J28" s="41"/>
      <c r="K28" s="44"/>
      <c r="L28" s="44"/>
      <c r="M28" s="44"/>
      <c r="N28" s="41"/>
      <c r="O28" s="41"/>
      <c r="P28" s="41"/>
      <c r="Q28" s="41"/>
      <c r="R28" s="41"/>
      <c r="S28" s="41"/>
      <c r="T28" s="41"/>
      <c r="U28" s="41"/>
      <c r="V28" s="41"/>
      <c r="W28" s="41"/>
      <c r="X28" s="41"/>
      <c r="Y28" s="41"/>
      <c r="Z28" s="41"/>
      <c r="AA28" s="41"/>
      <c r="AB28" s="41"/>
      <c r="AC28" s="41"/>
    </row>
    <row r="29" spans="1:29" s="8" customFormat="1" ht="26.25" customHeight="1" thickBot="1" x14ac:dyDescent="0.4">
      <c r="A29" s="6"/>
      <c r="B29" s="7"/>
      <c r="C29" s="46" t="s">
        <v>0</v>
      </c>
      <c r="D29" s="202" t="s">
        <v>90</v>
      </c>
      <c r="E29" s="203"/>
      <c r="F29" s="203"/>
      <c r="G29" s="204"/>
      <c r="H29" s="7"/>
      <c r="I29" s="7"/>
      <c r="J29" s="7"/>
      <c r="K29" s="2"/>
      <c r="L29" s="2"/>
      <c r="M29" s="2"/>
      <c r="N29" s="7"/>
      <c r="O29" s="7"/>
      <c r="P29" s="7"/>
      <c r="Q29" s="7"/>
      <c r="R29" s="7"/>
      <c r="S29" s="7"/>
      <c r="T29" s="7"/>
      <c r="U29" s="7"/>
      <c r="V29" s="7"/>
      <c r="W29" s="7"/>
      <c r="X29" s="7"/>
      <c r="Y29" s="7"/>
      <c r="Z29" s="7"/>
      <c r="AA29" s="7"/>
      <c r="AB29" s="7"/>
      <c r="AC29" s="7"/>
    </row>
    <row r="30" spans="1:29" s="8" customFormat="1" ht="18" customHeight="1" thickTop="1" x14ac:dyDescent="0.25">
      <c r="A30" s="6"/>
      <c r="B30" s="7"/>
      <c r="C30" s="7"/>
      <c r="D30" s="11" t="s">
        <v>124</v>
      </c>
      <c r="E30" s="2"/>
      <c r="F30" s="2"/>
      <c r="G30" s="2"/>
      <c r="H30" s="7"/>
      <c r="I30" s="7"/>
      <c r="J30" s="7"/>
      <c r="K30" s="2"/>
      <c r="L30" s="2"/>
      <c r="M30" s="2"/>
      <c r="N30" s="7"/>
      <c r="O30" s="7"/>
      <c r="P30" s="7"/>
      <c r="Q30" s="7"/>
      <c r="R30" s="7"/>
      <c r="S30" s="7"/>
      <c r="T30" s="7"/>
      <c r="U30" s="7"/>
      <c r="V30" s="7"/>
      <c r="W30" s="7"/>
      <c r="X30" s="7"/>
      <c r="Y30" s="7"/>
      <c r="Z30" s="7"/>
      <c r="AA30" s="7"/>
      <c r="AB30" s="7"/>
      <c r="AC30" s="7"/>
    </row>
    <row r="31" spans="1:29" s="51" customFormat="1" ht="9.75" customHeight="1" x14ac:dyDescent="0.25">
      <c r="A31" s="47"/>
      <c r="B31" s="48"/>
      <c r="C31" s="48"/>
      <c r="D31" s="49"/>
      <c r="E31" s="50"/>
      <c r="F31" s="50"/>
      <c r="G31" s="50"/>
      <c r="H31" s="48"/>
      <c r="I31" s="48"/>
      <c r="J31" s="48"/>
      <c r="K31" s="50"/>
      <c r="L31" s="50"/>
      <c r="M31" s="50"/>
      <c r="N31" s="48"/>
      <c r="O31" s="48"/>
      <c r="P31" s="48"/>
      <c r="Q31" s="48"/>
      <c r="R31" s="48"/>
      <c r="S31" s="48"/>
      <c r="T31" s="48"/>
      <c r="U31" s="48"/>
      <c r="V31" s="48"/>
      <c r="W31" s="48"/>
      <c r="X31" s="48"/>
      <c r="Y31" s="48"/>
      <c r="Z31" s="48"/>
      <c r="AA31" s="48"/>
      <c r="AB31" s="48"/>
      <c r="AC31" s="48"/>
    </row>
    <row r="32" spans="1:29" s="8" customFormat="1" ht="23.25" customHeight="1" x14ac:dyDescent="0.25">
      <c r="A32" s="6"/>
      <c r="B32" s="52" t="s">
        <v>18</v>
      </c>
      <c r="C32" s="53"/>
      <c r="D32" s="54" t="s">
        <v>19</v>
      </c>
      <c r="E32" s="52" t="s">
        <v>3</v>
      </c>
      <c r="F32" s="52"/>
      <c r="G32" s="52"/>
      <c r="H32" s="7"/>
      <c r="I32" s="7"/>
      <c r="J32" s="7"/>
      <c r="K32" s="2"/>
      <c r="L32" s="2"/>
      <c r="M32" s="2"/>
      <c r="N32" s="7"/>
      <c r="O32" s="7"/>
      <c r="P32" s="7"/>
      <c r="Q32" s="7"/>
      <c r="R32" s="7"/>
      <c r="S32" s="7"/>
      <c r="T32" s="7"/>
      <c r="U32" s="7"/>
      <c r="V32" s="7"/>
      <c r="W32" s="7"/>
      <c r="X32" s="7"/>
      <c r="Y32" s="7"/>
      <c r="Z32" s="7"/>
      <c r="AA32" s="7"/>
      <c r="AB32" s="7"/>
      <c r="AC32" s="7"/>
    </row>
    <row r="33" spans="1:29" s="8" customFormat="1" ht="15.75" customHeight="1" x14ac:dyDescent="0.25">
      <c r="A33" s="6"/>
      <c r="B33" s="55" t="str">
        <f>D29</f>
        <v>Albany County</v>
      </c>
      <c r="C33" s="56"/>
      <c r="D33" s="2"/>
      <c r="E33" s="52" t="str">
        <f>D29</f>
        <v>Albany County</v>
      </c>
      <c r="F33" s="2"/>
      <c r="G33" s="7"/>
      <c r="H33" s="7"/>
      <c r="I33" s="7"/>
      <c r="J33" s="7"/>
      <c r="K33" s="2"/>
      <c r="L33" s="2"/>
      <c r="M33" s="2"/>
      <c r="N33" s="7"/>
      <c r="O33" s="7"/>
      <c r="P33" s="7"/>
      <c r="Q33" s="7"/>
      <c r="R33" s="7"/>
      <c r="S33" s="7"/>
      <c r="T33" s="7"/>
      <c r="U33" s="7"/>
      <c r="V33" s="7"/>
      <c r="W33" s="7"/>
      <c r="X33" s="7"/>
      <c r="Y33" s="7"/>
      <c r="Z33" s="7"/>
      <c r="AA33" s="7"/>
      <c r="AB33" s="7"/>
      <c r="AC33" s="7"/>
    </row>
    <row r="34" spans="1:29" customFormat="1" ht="9" customHeight="1" thickBo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customFormat="1" ht="20.25" customHeight="1" thickBot="1" x14ac:dyDescent="0.3">
      <c r="A35" s="1"/>
      <c r="B35" s="27" t="s">
        <v>4</v>
      </c>
      <c r="C35" s="28" t="s">
        <v>5</v>
      </c>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customFormat="1" ht="20.25" customHeight="1" thickBot="1" x14ac:dyDescent="0.35">
      <c r="A36" s="1"/>
      <c r="B36" s="29" t="s">
        <v>6</v>
      </c>
      <c r="C36" s="57">
        <f>VLOOKUP($D$29,Table2[],2,FALSE)</f>
        <v>666694</v>
      </c>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customFormat="1" ht="20.25" customHeight="1" thickBot="1" x14ac:dyDescent="0.35">
      <c r="A37" s="1"/>
      <c r="B37" s="29" t="s">
        <v>7</v>
      </c>
      <c r="C37" s="57">
        <f>VLOOKUP($D$29,Table2[],3,FALSE)</f>
        <v>716214</v>
      </c>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customFormat="1" ht="20.25" customHeight="1" thickBot="1" x14ac:dyDescent="0.35">
      <c r="A38" s="1"/>
      <c r="B38" s="29" t="s">
        <v>8</v>
      </c>
      <c r="C38" s="57">
        <f>VLOOKUP($D$29,Table2[],4,FALSE)</f>
        <v>957745</v>
      </c>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customFormat="1" ht="20.25" customHeight="1" thickBot="1" x14ac:dyDescent="0.35">
      <c r="A39" s="1"/>
      <c r="B39" s="29" t="s">
        <v>9</v>
      </c>
      <c r="C39" s="57">
        <f>VLOOKUP($D$29,Table2[],5,FALSE)</f>
        <v>1866061</v>
      </c>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customFormat="1" ht="20.25" customHeight="1" thickBot="1" x14ac:dyDescent="0.35">
      <c r="A40" s="1"/>
      <c r="B40" s="29" t="s">
        <v>273</v>
      </c>
      <c r="C40" s="57">
        <f>VLOOKUP($D$29,Table2[],6,FALSE)</f>
        <v>217853</v>
      </c>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customFormat="1" ht="20.25" customHeight="1" thickBot="1" x14ac:dyDescent="0.35">
      <c r="A41" s="1"/>
      <c r="B41" s="29" t="s">
        <v>10</v>
      </c>
      <c r="C41" s="57">
        <f>VLOOKUP($D$29,Table2[],7,FALSE)</f>
        <v>657315</v>
      </c>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customFormat="1" ht="20.25" customHeight="1" thickBot="1" x14ac:dyDescent="0.35">
      <c r="A42" s="1"/>
      <c r="B42" s="29" t="s">
        <v>11</v>
      </c>
      <c r="C42" s="57">
        <f>VLOOKUP($D$29,Table2[],8,FALSE)</f>
        <v>26544</v>
      </c>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customFormat="1" ht="20.25" customHeight="1" thickBot="1" x14ac:dyDescent="0.35">
      <c r="A43" s="1"/>
      <c r="B43" s="31" t="s">
        <v>12</v>
      </c>
      <c r="C43" s="57">
        <f>VLOOKUP($D$29,Table2[],9,FALSE)</f>
        <v>160030</v>
      </c>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customFormat="1" ht="20.25" customHeight="1" thickTop="1" thickBot="1" x14ac:dyDescent="0.3">
      <c r="A44" s="1"/>
      <c r="B44" s="33" t="s">
        <v>13</v>
      </c>
      <c r="C44" s="58">
        <f>VLOOKUP($D$29,Table2[],10,FALSE)</f>
        <v>5268456</v>
      </c>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customFormat="1" ht="20.25" customHeight="1" thickTop="1" thickBot="1" x14ac:dyDescent="0.35">
      <c r="A45" s="1"/>
      <c r="B45" s="35" t="s">
        <v>14</v>
      </c>
      <c r="C45" s="59">
        <f>VLOOKUP($D$29,Table2[],11,FALSE)</f>
        <v>304204</v>
      </c>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customFormat="1" ht="20.25" customHeight="1" thickBot="1" x14ac:dyDescent="0.35">
      <c r="A46" s="1"/>
      <c r="B46" s="37" t="s">
        <v>15</v>
      </c>
      <c r="C46" s="57">
        <f>VLOOKUP($D$29,Table2[],12,FALSE)</f>
        <v>17.31882552497666</v>
      </c>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customFormat="1" ht="20.25" customHeight="1" x14ac:dyDescent="0.3">
      <c r="A47" s="2"/>
      <c r="B47" s="60" t="s">
        <v>16</v>
      </c>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customForma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14" ht="27" customHeight="1" thickBot="1" x14ac:dyDescent="0.3">
      <c r="A49" s="5"/>
      <c r="B49" s="61"/>
      <c r="C49" s="62"/>
      <c r="D49" s="62"/>
      <c r="E49" s="62"/>
      <c r="F49" s="63"/>
    </row>
    <row r="50" spans="1:14" s="8" customFormat="1" ht="45.75" customHeight="1" thickBot="1" x14ac:dyDescent="0.3">
      <c r="A50" s="65"/>
      <c r="B50" s="199" t="s">
        <v>524</v>
      </c>
      <c r="C50" s="199"/>
      <c r="D50" s="199"/>
      <c r="E50" s="199"/>
      <c r="F50" s="199"/>
      <c r="G50" s="199"/>
      <c r="H50" s="199"/>
      <c r="I50" s="199"/>
      <c r="J50" s="199"/>
      <c r="K50" s="199"/>
      <c r="L50" s="199"/>
      <c r="M50" s="199"/>
      <c r="N50" s="152"/>
    </row>
    <row r="51" spans="1:14" s="68" customFormat="1" ht="54" customHeight="1" x14ac:dyDescent="0.3">
      <c r="A51" s="66"/>
      <c r="B51" s="67" t="s">
        <v>20</v>
      </c>
      <c r="C51" s="67" t="s">
        <v>6</v>
      </c>
      <c r="D51" s="67" t="s">
        <v>7</v>
      </c>
      <c r="E51" s="67" t="s">
        <v>8</v>
      </c>
      <c r="F51" s="67" t="s">
        <v>63</v>
      </c>
      <c r="G51" s="67" t="s">
        <v>273</v>
      </c>
      <c r="H51" s="67" t="s">
        <v>10</v>
      </c>
      <c r="I51" s="67" t="s">
        <v>11</v>
      </c>
      <c r="J51" s="67" t="s">
        <v>12</v>
      </c>
      <c r="K51" s="67" t="s">
        <v>21</v>
      </c>
      <c r="L51" s="67" t="s">
        <v>14</v>
      </c>
      <c r="M51" s="67" t="s">
        <v>15</v>
      </c>
    </row>
    <row r="52" spans="1:14" s="139" customFormat="1" x14ac:dyDescent="0.25">
      <c r="A52" s="136" t="s">
        <v>22</v>
      </c>
      <c r="B52" s="137" t="s">
        <v>36</v>
      </c>
      <c r="C52" s="137">
        <f>'REDC Roll Up'!D14</f>
        <v>2707592</v>
      </c>
      <c r="D52" s="137">
        <f>'REDC Roll Up'!D21</f>
        <v>1984985</v>
      </c>
      <c r="E52" s="137">
        <f>'REDC Roll Up'!D29</f>
        <v>2258017</v>
      </c>
      <c r="F52" s="137">
        <f>'REDC Roll Up'!D49</f>
        <v>6258857</v>
      </c>
      <c r="G52" s="137">
        <f>'REDC Roll Up'!D59+'REDC Roll Up'!D63</f>
        <v>482047</v>
      </c>
      <c r="H52" s="137">
        <f>'REDC Roll Up'!D44</f>
        <v>1430459.8955884895</v>
      </c>
      <c r="I52" s="137">
        <f>'REDC Roll Up'!D64</f>
        <v>379096</v>
      </c>
      <c r="J52" s="138">
        <f>'REDC Roll Up'!D40</f>
        <v>452581</v>
      </c>
      <c r="K52" s="138">
        <f>SUM(Table2[[#This Row],[Residential]:[Energy Supply]])</f>
        <v>15953634.895588489</v>
      </c>
      <c r="L52" s="137">
        <f>IF(VLOOKUP('FIND YOUR GHG INVENTORY DATA'!B52,'2010 Census Population'!B:E,4,FALSE)="1",SUMIFS('2010 Census Population'!F:F,'2010 Census Population'!B:B,'FIND YOUR GHG INVENTORY DATA'!B52),VLOOKUP('FIND YOUR GHG INVENTORY DATA'!B52,'2010 Census Population'!B:F,5,FALSE))</f>
        <v>1079207</v>
      </c>
      <c r="M52" s="138">
        <f>K52/L52</f>
        <v>14.782738525221287</v>
      </c>
    </row>
    <row r="53" spans="1:14" s="135" customFormat="1" x14ac:dyDescent="0.25">
      <c r="A53" s="132" t="s">
        <v>22</v>
      </c>
      <c r="B53" s="133" t="s">
        <v>90</v>
      </c>
      <c r="C53" s="130">
        <f>'Albany Roll Up'!D14</f>
        <v>666694</v>
      </c>
      <c r="D53" s="130">
        <f>'Albany Roll Up'!D21</f>
        <v>716214</v>
      </c>
      <c r="E53" s="130">
        <f>'Albany Roll Up'!D29</f>
        <v>957745</v>
      </c>
      <c r="F53" s="134">
        <f>'Albany Roll Up'!D49</f>
        <v>1866061</v>
      </c>
      <c r="G53" s="134">
        <f>'Albany Roll Up'!D61+'Albany Roll Up'!D65</f>
        <v>217853</v>
      </c>
      <c r="H53" s="130">
        <f>'Albany Roll Up'!D44</f>
        <v>657315</v>
      </c>
      <c r="I53" s="130">
        <f>'Albany Roll Up'!D66</f>
        <v>26544</v>
      </c>
      <c r="J53" s="131">
        <f>'Albany Roll Up'!D40</f>
        <v>160030</v>
      </c>
      <c r="K53" s="70">
        <f>SUM(Table2[[#This Row],[Residential]:[Energy Supply]])</f>
        <v>5268456</v>
      </c>
      <c r="L53" s="137">
        <f>IF(VLOOKUP('FIND YOUR GHG INVENTORY DATA'!B53,'2010 Census Population'!B:E,4,FALSE)="1",SUMIFS('2010 Census Population'!F:F,'2010 Census Population'!B:B,'FIND YOUR GHG INVENTORY DATA'!B53),VLOOKUP('FIND YOUR GHG INVENTORY DATA'!B53,'2010 Census Population'!B:F,5,FALSE))</f>
        <v>304204</v>
      </c>
      <c r="M53" s="131">
        <f t="shared" ref="M53:M180" si="0">K53/L53</f>
        <v>17.31882552497666</v>
      </c>
    </row>
    <row r="54" spans="1:14" x14ac:dyDescent="0.25">
      <c r="A54" s="69"/>
      <c r="B54" s="71" t="s">
        <v>97</v>
      </c>
      <c r="C54" s="126">
        <v>22213</v>
      </c>
      <c r="D54" s="126">
        <v>13040</v>
      </c>
      <c r="E54" s="126">
        <v>554492</v>
      </c>
      <c r="F54" s="127">
        <v>84755</v>
      </c>
      <c r="G54" s="127">
        <v>2328</v>
      </c>
      <c r="H54" s="126">
        <v>547297</v>
      </c>
      <c r="I54" s="126">
        <v>2685</v>
      </c>
      <c r="J54" s="128"/>
      <c r="K54" s="129">
        <f>SUM(Table2[[#This Row],[Residential]:[Energy Supply]])</f>
        <v>1226810</v>
      </c>
      <c r="L54" s="137">
        <f>IF(VLOOKUP('FIND YOUR GHG INVENTORY DATA'!B54,'2010 Census Population'!B:E,4,FALSE)="1",SUMIFS('2010 Census Population'!F:F,'2010 Census Population'!B:B,'FIND YOUR GHG INVENTORY DATA'!B54),VLOOKUP('FIND YOUR GHG INVENTORY DATA'!B54,'2010 Census Population'!B:F,5,FALSE))</f>
        <v>7418</v>
      </c>
      <c r="M54" s="128">
        <f t="shared" ref="M54:M72" si="1">K54/L54</f>
        <v>165.38285252089511</v>
      </c>
    </row>
    <row r="55" spans="1:14" x14ac:dyDescent="0.25">
      <c r="A55" s="69"/>
      <c r="B55" s="71" t="s">
        <v>98</v>
      </c>
      <c r="C55" s="126">
        <v>177473</v>
      </c>
      <c r="D55" s="126">
        <v>307650</v>
      </c>
      <c r="E55" s="126">
        <v>178464</v>
      </c>
      <c r="F55" s="127">
        <v>484002</v>
      </c>
      <c r="G55" s="127">
        <v>30706</v>
      </c>
      <c r="H55" s="126">
        <v>38796</v>
      </c>
      <c r="I55" s="126">
        <v>0</v>
      </c>
      <c r="J55" s="128"/>
      <c r="K55" s="129">
        <f>SUM(Table2[[#This Row],[Residential]:[Energy Supply]])</f>
        <v>1217091</v>
      </c>
      <c r="L55" s="137">
        <f>IF(VLOOKUP('FIND YOUR GHG INVENTORY DATA'!B55,'2010 Census Population'!B:E,4,FALSE)="1",SUMIFS('2010 Census Population'!F:F,'2010 Census Population'!B:B,'FIND YOUR GHG INVENTORY DATA'!B55),VLOOKUP('FIND YOUR GHG INVENTORY DATA'!B55,'2010 Census Population'!B:F,5,FALSE))</f>
        <v>97856</v>
      </c>
      <c r="M55" s="128">
        <f t="shared" si="1"/>
        <v>12.437571533682146</v>
      </c>
    </row>
    <row r="56" spans="1:14" x14ac:dyDescent="0.25">
      <c r="A56" s="69"/>
      <c r="B56" s="71" t="s">
        <v>99</v>
      </c>
      <c r="C56" s="126">
        <v>8963</v>
      </c>
      <c r="D56" s="126">
        <v>5654</v>
      </c>
      <c r="E56" s="126">
        <v>551922</v>
      </c>
      <c r="F56" s="127">
        <v>17709</v>
      </c>
      <c r="G56" s="127">
        <v>1025</v>
      </c>
      <c r="H56" s="126">
        <v>545672</v>
      </c>
      <c r="I56" s="126">
        <v>0</v>
      </c>
      <c r="J56" s="128"/>
      <c r="K56" s="129">
        <f>SUM(Table2[[#This Row],[Residential]:[Energy Supply]])</f>
        <v>1130945</v>
      </c>
      <c r="L56" s="137">
        <f>IF(VLOOKUP('FIND YOUR GHG INVENTORY DATA'!B56,'2010 Census Population'!B:E,4,FALSE)="1",SUMIFS('2010 Census Population'!F:F,'2010 Census Population'!B:B,'FIND YOUR GHG INVENTORY DATA'!B56),VLOOKUP('FIND YOUR GHG INVENTORY DATA'!B56,'2010 Census Population'!B:F,5,FALSE))</f>
        <v>3268</v>
      </c>
      <c r="M56" s="128">
        <f t="shared" si="1"/>
        <v>346.06640146878823</v>
      </c>
    </row>
    <row r="57" spans="1:14" x14ac:dyDescent="0.25">
      <c r="A57" s="69"/>
      <c r="B57" s="71" t="s">
        <v>100</v>
      </c>
      <c r="C57" s="126">
        <v>216847</v>
      </c>
      <c r="D57" s="126">
        <v>270913</v>
      </c>
      <c r="E57" s="126">
        <v>14404</v>
      </c>
      <c r="F57" s="127">
        <v>573016</v>
      </c>
      <c r="G57" s="127">
        <v>25602</v>
      </c>
      <c r="H57" s="126">
        <v>32714</v>
      </c>
      <c r="I57" s="126">
        <v>2997</v>
      </c>
      <c r="J57" s="128"/>
      <c r="K57" s="129">
        <f>SUM(Table2[[#This Row],[Residential]:[Energy Supply]])</f>
        <v>1136493</v>
      </c>
      <c r="L57" s="137">
        <f>IF(VLOOKUP('FIND YOUR GHG INVENTORY DATA'!B57,'2010 Census Population'!B:E,4,FALSE)="1",SUMIFS('2010 Census Population'!F:F,'2010 Census Population'!B:B,'FIND YOUR GHG INVENTORY DATA'!B57),VLOOKUP('FIND YOUR GHG INVENTORY DATA'!B57,'2010 Census Population'!B:F,5,FALSE))</f>
        <v>81591</v>
      </c>
      <c r="M57" s="128">
        <f t="shared" si="1"/>
        <v>13.929146597051146</v>
      </c>
    </row>
    <row r="58" spans="1:14" x14ac:dyDescent="0.25">
      <c r="A58" s="69"/>
      <c r="B58" s="71" t="s">
        <v>101</v>
      </c>
      <c r="C58" s="140">
        <v>92935</v>
      </c>
      <c r="D58" s="140">
        <v>50595</v>
      </c>
      <c r="E58" s="140">
        <v>138831</v>
      </c>
      <c r="F58" s="141">
        <v>172624</v>
      </c>
      <c r="G58" s="141">
        <v>10561</v>
      </c>
      <c r="H58" s="140">
        <v>13881</v>
      </c>
      <c r="I58" s="140">
        <v>2626</v>
      </c>
      <c r="J58" s="142"/>
      <c r="K58" s="143">
        <f>SUM(Table2[[#This Row],[Residential]:[Energy Supply]])</f>
        <v>482053</v>
      </c>
      <c r="L58" s="137">
        <f>IF(VLOOKUP('FIND YOUR GHG INVENTORY DATA'!B58,'2010 Census Population'!B:E,4,FALSE)="1",SUMIFS('2010 Census Population'!F:F,'2010 Census Population'!B:B,'FIND YOUR GHG INVENTORY DATA'!B58),VLOOKUP('FIND YOUR GHG INVENTORY DATA'!B58,'2010 Census Population'!B:F,5,FALSE))</f>
        <v>33656</v>
      </c>
      <c r="M58" s="142">
        <f t="shared" si="1"/>
        <v>14.322943903018778</v>
      </c>
    </row>
    <row r="59" spans="1:14" x14ac:dyDescent="0.25">
      <c r="A59" s="69"/>
      <c r="B59" s="71" t="s">
        <v>102</v>
      </c>
      <c r="C59" s="140">
        <v>91299</v>
      </c>
      <c r="D59" s="140">
        <v>69965</v>
      </c>
      <c r="E59" s="140">
        <v>219</v>
      </c>
      <c r="F59" s="141">
        <v>202311</v>
      </c>
      <c r="G59" s="141">
        <v>11077</v>
      </c>
      <c r="H59" s="140">
        <v>13904</v>
      </c>
      <c r="I59" s="140">
        <v>3102</v>
      </c>
      <c r="J59" s="142"/>
      <c r="K59" s="143">
        <f>SUM(Table2[[#This Row],[Residential]:[Energy Supply]])</f>
        <v>391877</v>
      </c>
      <c r="L59" s="137">
        <f>IF(VLOOKUP('FIND YOUR GHG INVENTORY DATA'!B59,'2010 Census Population'!B:E,4,FALSE)="1",SUMIFS('2010 Census Population'!F:F,'2010 Census Population'!B:B,'FIND YOUR GHG INVENTORY DATA'!B59),VLOOKUP('FIND YOUR GHG INVENTORY DATA'!B59,'2010 Census Population'!B:F,5,FALSE))</f>
        <v>35303</v>
      </c>
      <c r="M59" s="142">
        <f t="shared" si="1"/>
        <v>11.100388069002634</v>
      </c>
    </row>
    <row r="60" spans="1:14" x14ac:dyDescent="0.25">
      <c r="A60" s="69"/>
      <c r="B60" s="71" t="s">
        <v>103</v>
      </c>
      <c r="C60" s="140">
        <v>30424</v>
      </c>
      <c r="D60" s="140">
        <v>16413</v>
      </c>
      <c r="E60" s="140">
        <v>31847</v>
      </c>
      <c r="F60" s="141">
        <v>54459</v>
      </c>
      <c r="G60" s="141">
        <v>2714</v>
      </c>
      <c r="H60" s="140">
        <v>3365</v>
      </c>
      <c r="I60" s="140">
        <v>3080</v>
      </c>
      <c r="J60" s="142"/>
      <c r="K60" s="143">
        <f>SUM(Table2[[#This Row],[Residential]:[Energy Supply]])</f>
        <v>142302</v>
      </c>
      <c r="L60" s="137">
        <f>IF(VLOOKUP('FIND YOUR GHG INVENTORY DATA'!B60,'2010 Census Population'!B:E,4,FALSE)="1",SUMIFS('2010 Census Population'!F:F,'2010 Census Population'!B:B,'FIND YOUR GHG INVENTORY DATA'!B60),VLOOKUP('FIND YOUR GHG INVENTORY DATA'!B60,'2010 Census Population'!B:F,5,FALSE))</f>
        <v>8648</v>
      </c>
      <c r="M60" s="142">
        <f t="shared" si="1"/>
        <v>16.454902867715077</v>
      </c>
    </row>
    <row r="61" spans="1:14" x14ac:dyDescent="0.25">
      <c r="A61" s="69"/>
      <c r="B61" s="71" t="s">
        <v>104</v>
      </c>
      <c r="C61" s="72">
        <v>30149</v>
      </c>
      <c r="D61" s="72">
        <v>15843</v>
      </c>
      <c r="E61" s="72">
        <v>41022</v>
      </c>
      <c r="F61" s="73">
        <v>33003</v>
      </c>
      <c r="G61" s="73">
        <v>5073</v>
      </c>
      <c r="H61" s="72">
        <v>6184</v>
      </c>
      <c r="I61" s="72">
        <v>0</v>
      </c>
      <c r="J61" s="72"/>
      <c r="K61" s="143">
        <f>SUM(Table2[[#This Row],[Residential]:[Energy Supply]])</f>
        <v>131274</v>
      </c>
      <c r="L61" s="137">
        <f>IF(VLOOKUP('FIND YOUR GHG INVENTORY DATA'!B61,'2010 Census Population'!B:E,4,FALSE)="1",SUMIFS('2010 Census Population'!F:F,'2010 Census Population'!B:B,'FIND YOUR GHG INVENTORY DATA'!B61),VLOOKUP('FIND YOUR GHG INVENTORY DATA'!B61,'2010 Census Population'!B:F,5,FALSE))</f>
        <v>16168</v>
      </c>
      <c r="M61" s="74">
        <f t="shared" si="1"/>
        <v>8.119371598218704</v>
      </c>
    </row>
    <row r="62" spans="1:14" x14ac:dyDescent="0.25">
      <c r="A62" s="69"/>
      <c r="B62" s="71" t="s">
        <v>105</v>
      </c>
      <c r="C62" s="140">
        <v>21818</v>
      </c>
      <c r="D62" s="140">
        <v>21028</v>
      </c>
      <c r="E62" s="140">
        <v>0</v>
      </c>
      <c r="F62" s="141">
        <v>58995</v>
      </c>
      <c r="G62" s="141">
        <v>2445</v>
      </c>
      <c r="H62" s="140">
        <v>3097</v>
      </c>
      <c r="I62" s="140">
        <v>0</v>
      </c>
      <c r="J62" s="142"/>
      <c r="K62" s="143">
        <f>SUM(Table2[[#This Row],[Residential]:[Energy Supply]])</f>
        <v>107383</v>
      </c>
      <c r="L62" s="137">
        <f>IF(VLOOKUP('FIND YOUR GHG INVENTORY DATA'!B62,'2010 Census Population'!B:E,4,FALSE)="1",SUMIFS('2010 Census Population'!F:F,'2010 Census Population'!B:B,'FIND YOUR GHG INVENTORY DATA'!B62),VLOOKUP('FIND YOUR GHG INVENTORY DATA'!B62,'2010 Census Population'!B:F,5,FALSE))</f>
        <v>7793</v>
      </c>
      <c r="M62" s="142">
        <f t="shared" si="1"/>
        <v>13.779417425895033</v>
      </c>
    </row>
    <row r="63" spans="1:14" x14ac:dyDescent="0.25">
      <c r="A63" s="69"/>
      <c r="B63" s="71" t="s">
        <v>106</v>
      </c>
      <c r="C63" s="140">
        <v>17824</v>
      </c>
      <c r="D63" s="140">
        <v>9905</v>
      </c>
      <c r="E63" s="140">
        <v>21256</v>
      </c>
      <c r="F63" s="141">
        <v>49672</v>
      </c>
      <c r="G63" s="141">
        <v>3218</v>
      </c>
      <c r="H63" s="140">
        <v>4025</v>
      </c>
      <c r="I63" s="140">
        <v>0</v>
      </c>
      <c r="J63" s="142"/>
      <c r="K63" s="143">
        <f>SUM(Table2[[#This Row],[Residential]:[Energy Supply]])</f>
        <v>105900</v>
      </c>
      <c r="L63" s="137">
        <f>IF(VLOOKUP('FIND YOUR GHG INVENTORY DATA'!B63,'2010 Census Population'!B:E,4,FALSE)="1",SUMIFS('2010 Census Population'!F:F,'2010 Census Population'!B:B,'FIND YOUR GHG INVENTORY DATA'!B63),VLOOKUP('FIND YOUR GHG INVENTORY DATA'!B63,'2010 Census Population'!B:F,5,FALSE))</f>
        <v>10254</v>
      </c>
      <c r="M63" s="142">
        <f t="shared" si="1"/>
        <v>10.327677004095962</v>
      </c>
    </row>
    <row r="64" spans="1:14" x14ac:dyDescent="0.25">
      <c r="A64" s="69"/>
      <c r="B64" s="71" t="s">
        <v>107</v>
      </c>
      <c r="C64" s="140">
        <v>10208</v>
      </c>
      <c r="D64" s="140">
        <v>25958</v>
      </c>
      <c r="E64" s="140">
        <v>4209</v>
      </c>
      <c r="F64" s="141">
        <v>54997</v>
      </c>
      <c r="G64" s="141">
        <v>1252</v>
      </c>
      <c r="H64" s="140">
        <v>1691</v>
      </c>
      <c r="I64" s="140">
        <v>0</v>
      </c>
      <c r="J64" s="142"/>
      <c r="K64" s="143">
        <f>SUM(Table2[[#This Row],[Residential]:[Energy Supply]])</f>
        <v>98315</v>
      </c>
      <c r="L64" s="137">
        <f>IF(VLOOKUP('FIND YOUR GHG INVENTORY DATA'!B64,'2010 Census Population'!B:E,4,FALSE)="1",SUMIFS('2010 Census Population'!F:F,'2010 Census Population'!B:B,'FIND YOUR GHG INVENTORY DATA'!B64),VLOOKUP('FIND YOUR GHG INVENTORY DATA'!B64,'2010 Census Population'!B:F,5,FALSE))</f>
        <v>3990</v>
      </c>
      <c r="M64" s="142">
        <f t="shared" si="1"/>
        <v>24.640350877192983</v>
      </c>
    </row>
    <row r="65" spans="1:13" x14ac:dyDescent="0.25">
      <c r="A65" s="69"/>
      <c r="B65" s="71" t="s">
        <v>108</v>
      </c>
      <c r="C65" s="140">
        <v>11111</v>
      </c>
      <c r="D65" s="140">
        <v>5147</v>
      </c>
      <c r="E65" s="140">
        <v>573</v>
      </c>
      <c r="F65" s="141">
        <v>17535</v>
      </c>
      <c r="G65" s="141">
        <v>1055</v>
      </c>
      <c r="H65" s="140">
        <v>1300</v>
      </c>
      <c r="I65" s="140">
        <v>3096</v>
      </c>
      <c r="J65" s="142"/>
      <c r="K65" s="143">
        <f>SUM(Table2[[#This Row],[Residential]:[Energy Supply]])</f>
        <v>39817</v>
      </c>
      <c r="L65" s="137">
        <f>IF(VLOOKUP('FIND YOUR GHG INVENTORY DATA'!B65,'2010 Census Population'!B:E,4,FALSE)="1",SUMIFS('2010 Census Population'!F:F,'2010 Census Population'!B:B,'FIND YOUR GHG INVENTORY DATA'!B65),VLOOKUP('FIND YOUR GHG INVENTORY DATA'!B65,'2010 Census Population'!B:F,5,FALSE))</f>
        <v>3361</v>
      </c>
      <c r="M65" s="142">
        <f t="shared" si="1"/>
        <v>11.846771794108896</v>
      </c>
    </row>
    <row r="66" spans="1:13" x14ac:dyDescent="0.25">
      <c r="A66" s="69"/>
      <c r="B66" s="71" t="s">
        <v>109</v>
      </c>
      <c r="C66" s="140">
        <v>5840</v>
      </c>
      <c r="D66" s="140">
        <v>8160</v>
      </c>
      <c r="E66" s="140">
        <v>12882</v>
      </c>
      <c r="F66" s="141">
        <v>8114</v>
      </c>
      <c r="G66" s="141">
        <v>822</v>
      </c>
      <c r="H66" s="140">
        <v>1115</v>
      </c>
      <c r="I66" s="140">
        <v>0</v>
      </c>
      <c r="J66" s="142"/>
      <c r="K66" s="143">
        <f>SUM(Table2[[#This Row],[Residential]:[Energy Supply]])</f>
        <v>36933</v>
      </c>
      <c r="L66" s="137">
        <f>IF(VLOOKUP('FIND YOUR GHG INVENTORY DATA'!B66,'2010 Census Population'!B:E,4,FALSE)="1",SUMIFS('2010 Census Population'!F:F,'2010 Census Population'!B:B,'FIND YOUR GHG INVENTORY DATA'!B66),VLOOKUP('FIND YOUR GHG INVENTORY DATA'!B66,'2010 Census Population'!B:F,5,FALSE))</f>
        <v>2620</v>
      </c>
      <c r="M66" s="142">
        <f t="shared" si="1"/>
        <v>14.096564885496184</v>
      </c>
    </row>
    <row r="67" spans="1:13" x14ac:dyDescent="0.25">
      <c r="A67" s="69"/>
      <c r="B67" s="71" t="s">
        <v>110</v>
      </c>
      <c r="C67" s="140">
        <v>5840</v>
      </c>
      <c r="D67" s="140">
        <v>8160</v>
      </c>
      <c r="E67" s="140">
        <v>12882</v>
      </c>
      <c r="F67" s="141">
        <v>8114</v>
      </c>
      <c r="G67" s="141">
        <v>822</v>
      </c>
      <c r="H67" s="140">
        <v>1115</v>
      </c>
      <c r="I67" s="140">
        <v>0</v>
      </c>
      <c r="J67" s="142"/>
      <c r="K67" s="143">
        <f>SUM(Table2[[#This Row],[Residential]:[Energy Supply]])</f>
        <v>36933</v>
      </c>
      <c r="L67" s="137">
        <f>IF(VLOOKUP('FIND YOUR GHG INVENTORY DATA'!B67,'2010 Census Population'!B:E,4,FALSE)="1",SUMIFS('2010 Census Population'!F:F,'2010 Census Population'!B:B,'FIND YOUR GHG INVENTORY DATA'!B67),VLOOKUP('FIND YOUR GHG INVENTORY DATA'!B67,'2010 Census Population'!B:F,5,FALSE))</f>
        <v>2620</v>
      </c>
      <c r="M67" s="142">
        <f t="shared" si="1"/>
        <v>14.096564885496184</v>
      </c>
    </row>
    <row r="68" spans="1:13" x14ac:dyDescent="0.25">
      <c r="A68" s="69"/>
      <c r="B68" s="71" t="s">
        <v>111</v>
      </c>
      <c r="C68" s="140">
        <v>8511</v>
      </c>
      <c r="D68" s="140">
        <v>3969</v>
      </c>
      <c r="E68" s="140">
        <v>0</v>
      </c>
      <c r="F68" s="141">
        <v>13962</v>
      </c>
      <c r="G68" s="141">
        <v>877</v>
      </c>
      <c r="H68" s="140">
        <v>1077</v>
      </c>
      <c r="I68" s="140">
        <v>3430</v>
      </c>
      <c r="J68" s="142"/>
      <c r="K68" s="143">
        <f>SUM(Table2[[#This Row],[Residential]:[Energy Supply]])</f>
        <v>31826</v>
      </c>
      <c r="L68" s="137">
        <f>IF(VLOOKUP('FIND YOUR GHG INVENTORY DATA'!B68,'2010 Census Population'!B:E,4,FALSE)="1",SUMIFS('2010 Census Population'!F:F,'2010 Census Population'!B:B,'FIND YOUR GHG INVENTORY DATA'!B68),VLOOKUP('FIND YOUR GHG INVENTORY DATA'!B68,'2010 Census Population'!B:F,5,FALSE))</f>
        <v>2794</v>
      </c>
      <c r="M68" s="142">
        <f t="shared" si="1"/>
        <v>11.390837508947746</v>
      </c>
    </row>
    <row r="69" spans="1:13" x14ac:dyDescent="0.25">
      <c r="A69" s="69"/>
      <c r="B69" s="71" t="s">
        <v>112</v>
      </c>
      <c r="C69" s="140">
        <v>8291</v>
      </c>
      <c r="D69" s="140">
        <v>3645</v>
      </c>
      <c r="E69" s="140">
        <v>0</v>
      </c>
      <c r="F69" s="141">
        <v>11512</v>
      </c>
      <c r="G69" s="141">
        <v>845</v>
      </c>
      <c r="H69" s="140">
        <v>1031</v>
      </c>
      <c r="I69" s="140">
        <v>2237</v>
      </c>
      <c r="J69" s="142"/>
      <c r="K69" s="143">
        <f>SUM(Table2[[#This Row],[Residential]:[Energy Supply]])</f>
        <v>27561</v>
      </c>
      <c r="L69" s="137">
        <f>IF(VLOOKUP('FIND YOUR GHG INVENTORY DATA'!B69,'2010 Census Population'!B:E,4,FALSE)="1",SUMIFS('2010 Census Population'!F:F,'2010 Census Population'!B:B,'FIND YOUR GHG INVENTORY DATA'!B69),VLOOKUP('FIND YOUR GHG INVENTORY DATA'!B69,'2010 Census Population'!B:F,5,FALSE))</f>
        <v>2692</v>
      </c>
      <c r="M69" s="142">
        <f t="shared" si="1"/>
        <v>10.238112927191679</v>
      </c>
    </row>
    <row r="70" spans="1:13" x14ac:dyDescent="0.25">
      <c r="A70" s="69"/>
      <c r="B70" s="71" t="s">
        <v>113</v>
      </c>
      <c r="C70" s="140">
        <v>7076</v>
      </c>
      <c r="D70" s="140">
        <v>3317</v>
      </c>
      <c r="E70" s="140">
        <v>47</v>
      </c>
      <c r="F70" s="141">
        <v>10966</v>
      </c>
      <c r="G70" s="141">
        <v>578</v>
      </c>
      <c r="H70" s="140">
        <v>715</v>
      </c>
      <c r="I70" s="140">
        <v>3292</v>
      </c>
      <c r="J70" s="142"/>
      <c r="K70" s="143">
        <f>SUM(Table2[[#This Row],[Residential]:[Energy Supply]])</f>
        <v>25991</v>
      </c>
      <c r="L70" s="137">
        <f>IF(VLOOKUP('FIND YOUR GHG INVENTORY DATA'!B70,'2010 Census Population'!B:E,4,FALSE)="1",SUMIFS('2010 Census Population'!F:F,'2010 Census Population'!B:B,'FIND YOUR GHG INVENTORY DATA'!B70),VLOOKUP('FIND YOUR GHG INVENTORY DATA'!B70,'2010 Census Population'!B:F,5,FALSE))</f>
        <v>1843</v>
      </c>
      <c r="M70" s="142">
        <f t="shared" si="1"/>
        <v>14.10255018990776</v>
      </c>
    </row>
    <row r="71" spans="1:13" x14ac:dyDescent="0.25">
      <c r="A71" s="69"/>
      <c r="B71" s="71" t="s">
        <v>114</v>
      </c>
      <c r="C71" s="140">
        <v>7699</v>
      </c>
      <c r="D71" s="140">
        <v>3417</v>
      </c>
      <c r="E71" s="140">
        <v>0</v>
      </c>
      <c r="F71" s="141">
        <v>9040</v>
      </c>
      <c r="G71" s="141">
        <v>875</v>
      </c>
      <c r="H71" s="140">
        <v>1070</v>
      </c>
      <c r="I71" s="140">
        <v>0</v>
      </c>
      <c r="J71" s="142"/>
      <c r="K71" s="143">
        <f>SUM(Table2[[#This Row],[Residential]:[Energy Supply]])</f>
        <v>22101</v>
      </c>
      <c r="L71" s="137">
        <f>IF(VLOOKUP('FIND YOUR GHG INVENTORY DATA'!B71,'2010 Census Population'!B:E,4,FALSE)="1",SUMIFS('2010 Census Population'!F:F,'2010 Census Population'!B:B,'FIND YOUR GHG INVENTORY DATA'!B71),VLOOKUP('FIND YOUR GHG INVENTORY DATA'!B71,'2010 Census Population'!B:F,5,FALSE))</f>
        <v>2789</v>
      </c>
      <c r="M71" s="142">
        <f t="shared" si="1"/>
        <v>7.9243456435998567</v>
      </c>
    </row>
    <row r="72" spans="1:13" x14ac:dyDescent="0.25">
      <c r="A72" s="69"/>
      <c r="B72" s="71" t="s">
        <v>115</v>
      </c>
      <c r="C72" s="140">
        <v>4993</v>
      </c>
      <c r="D72" s="140">
        <v>1947</v>
      </c>
      <c r="E72" s="140">
        <v>0</v>
      </c>
      <c r="F72" s="141">
        <v>4830</v>
      </c>
      <c r="G72" s="141">
        <v>540</v>
      </c>
      <c r="H72" s="140">
        <v>661</v>
      </c>
      <c r="I72" s="140">
        <v>0</v>
      </c>
      <c r="J72" s="142"/>
      <c r="K72" s="143">
        <f>SUM(Table2[[#This Row],[Residential]:[Energy Supply]])</f>
        <v>12971</v>
      </c>
      <c r="L72" s="137">
        <f>IF(VLOOKUP('FIND YOUR GHG INVENTORY DATA'!B72,'2010 Census Population'!B:E,4,FALSE)="1",SUMIFS('2010 Census Population'!F:F,'2010 Census Population'!B:B,'FIND YOUR GHG INVENTORY DATA'!B72),VLOOKUP('FIND YOUR GHG INVENTORY DATA'!B72,'2010 Census Population'!B:F,5,FALSE))</f>
        <v>1720</v>
      </c>
      <c r="M72" s="142">
        <f t="shared" si="1"/>
        <v>7.5412790697674419</v>
      </c>
    </row>
    <row r="73" spans="1:13" x14ac:dyDescent="0.25">
      <c r="A73" s="69" t="s">
        <v>22</v>
      </c>
      <c r="B73" s="133" t="s">
        <v>91</v>
      </c>
      <c r="C73" s="72">
        <f>'Columbia Roll Up'!D14</f>
        <v>213220</v>
      </c>
      <c r="D73" s="72">
        <f>'Columbia Roll Up'!D21</f>
        <v>106915</v>
      </c>
      <c r="E73" s="72">
        <f>'Columbia Roll Up'!D29</f>
        <v>47376</v>
      </c>
      <c r="F73" s="72">
        <f>'Columbia Roll Up'!D49</f>
        <v>392131</v>
      </c>
      <c r="G73" s="72">
        <f>'Columbia Roll Up'!D59+'Columbia Roll Up'!D63</f>
        <v>19354</v>
      </c>
      <c r="H73" s="72">
        <f>'Columbia Roll Up'!D44</f>
        <v>23420</v>
      </c>
      <c r="I73" s="72">
        <f>'Columbia Roll Up'!D64</f>
        <v>69895</v>
      </c>
      <c r="J73" s="72">
        <f>'Columbia Roll Up'!D40</f>
        <v>14934</v>
      </c>
      <c r="K73" s="70">
        <f>SUM(Table2[[#This Row],[Residential]:[Energy Supply]])</f>
        <v>887245</v>
      </c>
      <c r="L73" s="137">
        <f>IF(VLOOKUP('FIND YOUR GHG INVENTORY DATA'!B73,'2010 Census Population'!B:E,4,FALSE)="1",SUMIFS('2010 Census Population'!F:F,'2010 Census Population'!B:B,'FIND YOUR GHG INVENTORY DATA'!B73),VLOOKUP('FIND YOUR GHG INVENTORY DATA'!B73,'2010 Census Population'!B:F,5,FALSE))</f>
        <v>63096</v>
      </c>
      <c r="M73" s="74">
        <f t="shared" ref="M73:M96" si="2">K73/L73</f>
        <v>14.061826423228096</v>
      </c>
    </row>
    <row r="74" spans="1:13" x14ac:dyDescent="0.25">
      <c r="A74" s="69"/>
      <c r="B74" s="71" t="s">
        <v>131</v>
      </c>
      <c r="C74" s="140">
        <v>20896</v>
      </c>
      <c r="D74" s="155">
        <v>8385</v>
      </c>
      <c r="E74" s="155">
        <v>27657</v>
      </c>
      <c r="F74" s="156">
        <v>50576</v>
      </c>
      <c r="G74" s="156">
        <v>1266</v>
      </c>
      <c r="H74" s="156">
        <v>1692</v>
      </c>
      <c r="I74" s="156">
        <v>5881</v>
      </c>
      <c r="J74" s="154"/>
      <c r="K74" s="70">
        <f>SUM(Table2[[#This Row],[Residential]:[Energy Supply]])</f>
        <v>116353</v>
      </c>
      <c r="L74" s="137">
        <f>IF(VLOOKUP('FIND YOUR GHG INVENTORY DATA'!B74,'2010 Census Population'!B:E,4,FALSE)="1",SUMIFS('2010 Census Population'!F:F,'2010 Census Population'!B:B,'FIND YOUR GHG INVENTORY DATA'!B74),VLOOKUP('FIND YOUR GHG INVENTORY DATA'!B74,'2010 Census Population'!B:F,5,FALSE))</f>
        <v>4128</v>
      </c>
      <c r="M74" s="142">
        <f t="shared" si="2"/>
        <v>28.186288759689923</v>
      </c>
    </row>
    <row r="75" spans="1:13" x14ac:dyDescent="0.25">
      <c r="A75" s="69"/>
      <c r="B75" s="71" t="s">
        <v>132</v>
      </c>
      <c r="C75" s="140">
        <v>21042</v>
      </c>
      <c r="D75" s="155">
        <v>7368</v>
      </c>
      <c r="E75" s="155">
        <v>3278</v>
      </c>
      <c r="F75" s="156">
        <v>31821</v>
      </c>
      <c r="G75" s="156">
        <v>1847</v>
      </c>
      <c r="H75" s="156">
        <v>2372</v>
      </c>
      <c r="I75" s="156">
        <v>5255</v>
      </c>
      <c r="J75" s="154"/>
      <c r="K75" s="70">
        <f>SUM(Table2[[#This Row],[Residential]:[Energy Supply]])</f>
        <v>72983</v>
      </c>
      <c r="L75" s="137">
        <f>IF(VLOOKUP('FIND YOUR GHG INVENTORY DATA'!B75,'2010 Census Population'!B:E,4,FALSE)="1",SUMIFS('2010 Census Population'!F:F,'2010 Census Population'!B:B,'FIND YOUR GHG INVENTORY DATA'!B75),VLOOKUP('FIND YOUR GHG INVENTORY DATA'!B75,'2010 Census Population'!B:F,5,FALSE))</f>
        <v>6021</v>
      </c>
      <c r="M75" s="142">
        <f t="shared" si="2"/>
        <v>12.121408403919615</v>
      </c>
    </row>
    <row r="76" spans="1:13" x14ac:dyDescent="0.25">
      <c r="A76" s="69"/>
      <c r="B76" s="71" t="s">
        <v>133</v>
      </c>
      <c r="C76" s="140">
        <v>12777</v>
      </c>
      <c r="D76" s="155">
        <v>19364</v>
      </c>
      <c r="E76" s="155">
        <v>9245</v>
      </c>
      <c r="F76" s="156">
        <v>23203</v>
      </c>
      <c r="G76" s="156">
        <v>1278</v>
      </c>
      <c r="H76" s="156">
        <v>1784</v>
      </c>
      <c r="I76" s="156">
        <v>2056</v>
      </c>
      <c r="J76" s="154"/>
      <c r="K76" s="70">
        <f>SUM(Table2[[#This Row],[Residential]:[Energy Supply]])</f>
        <v>69707</v>
      </c>
      <c r="L76" s="137">
        <f>IF(VLOOKUP('FIND YOUR GHG INVENTORY DATA'!B76,'2010 Census Population'!B:E,4,FALSE)="1",SUMIFS('2010 Census Population'!F:F,'2010 Census Population'!B:B,'FIND YOUR GHG INVENTORY DATA'!B76),VLOOKUP('FIND YOUR GHG INVENTORY DATA'!B76,'2010 Census Population'!B:F,5,FALSE))</f>
        <v>4165</v>
      </c>
      <c r="M76" s="142">
        <f t="shared" si="2"/>
        <v>16.736374549819928</v>
      </c>
    </row>
    <row r="77" spans="1:13" x14ac:dyDescent="0.25">
      <c r="A77" s="69"/>
      <c r="B77" s="71" t="s">
        <v>134</v>
      </c>
      <c r="C77" s="140">
        <v>27942</v>
      </c>
      <c r="D77" s="155">
        <v>10358</v>
      </c>
      <c r="E77" s="155">
        <v>0</v>
      </c>
      <c r="F77" s="156">
        <v>18236</v>
      </c>
      <c r="G77" s="156">
        <v>2607</v>
      </c>
      <c r="H77" s="156">
        <v>3300</v>
      </c>
      <c r="I77" s="156">
        <v>3515</v>
      </c>
      <c r="J77" s="154"/>
      <c r="K77" s="70">
        <f>SUM(Table2[[#This Row],[Residential]:[Energy Supply]])</f>
        <v>65958</v>
      </c>
      <c r="L77" s="137">
        <f>IF(VLOOKUP('FIND YOUR GHG INVENTORY DATA'!B77,'2010 Census Population'!B:E,4,FALSE)="1",SUMIFS('2010 Census Population'!F:F,'2010 Census Population'!B:B,'FIND YOUR GHG INVENTORY DATA'!B77),VLOOKUP('FIND YOUR GHG INVENTORY DATA'!B77,'2010 Census Population'!B:F,5,FALSE))</f>
        <v>8498</v>
      </c>
      <c r="M77" s="142">
        <f t="shared" si="2"/>
        <v>7.7615909625794304</v>
      </c>
    </row>
    <row r="78" spans="1:13" x14ac:dyDescent="0.25">
      <c r="A78" s="69"/>
      <c r="B78" s="71" t="s">
        <v>135</v>
      </c>
      <c r="C78" s="140">
        <v>7443</v>
      </c>
      <c r="D78" s="155">
        <v>4793</v>
      </c>
      <c r="E78" s="155">
        <v>73</v>
      </c>
      <c r="F78" s="156">
        <v>42840</v>
      </c>
      <c r="G78" s="156">
        <v>525</v>
      </c>
      <c r="H78" s="156">
        <v>686</v>
      </c>
      <c r="I78" s="156">
        <v>4053</v>
      </c>
      <c r="J78" s="154"/>
      <c r="K78" s="70">
        <f>SUM(Table2[[#This Row],[Residential]:[Energy Supply]])</f>
        <v>60413</v>
      </c>
      <c r="L78" s="137">
        <f>IF(VLOOKUP('FIND YOUR GHG INVENTORY DATA'!B78,'2010 Census Population'!B:E,4,FALSE)="1",SUMIFS('2010 Census Population'!F:F,'2010 Census Population'!B:B,'FIND YOUR GHG INVENTORY DATA'!B78),VLOOKUP('FIND YOUR GHG INVENTORY DATA'!B78,'2010 Census Population'!B:F,5,FALSE))</f>
        <v>1710</v>
      </c>
      <c r="M78" s="142">
        <f t="shared" si="2"/>
        <v>35.329239766081869</v>
      </c>
    </row>
    <row r="79" spans="1:13" x14ac:dyDescent="0.25">
      <c r="A79" s="69"/>
      <c r="B79" s="71" t="s">
        <v>136</v>
      </c>
      <c r="C79" s="140">
        <v>14343</v>
      </c>
      <c r="D79" s="155">
        <v>21916</v>
      </c>
      <c r="E79" s="155">
        <v>26</v>
      </c>
      <c r="F79" s="156">
        <v>16800</v>
      </c>
      <c r="G79" s="156">
        <v>2059</v>
      </c>
      <c r="H79" s="156">
        <v>2633</v>
      </c>
      <c r="I79" s="156">
        <v>0</v>
      </c>
      <c r="J79" s="154"/>
      <c r="K79" s="70">
        <f>SUM(Table2[[#This Row],[Residential]:[Energy Supply]])</f>
        <v>57777</v>
      </c>
      <c r="L79" s="137">
        <f>IF(VLOOKUP('FIND YOUR GHG INVENTORY DATA'!B79,'2010 Census Population'!B:E,4,FALSE)="1",SUMIFS('2010 Census Population'!F:F,'2010 Census Population'!B:B,'FIND YOUR GHG INVENTORY DATA'!B79),VLOOKUP('FIND YOUR GHG INVENTORY DATA'!B79,'2010 Census Population'!B:F,5,FALSE))</f>
        <v>6713</v>
      </c>
      <c r="M79" s="142">
        <f t="shared" si="2"/>
        <v>8.6067332042305971</v>
      </c>
    </row>
    <row r="80" spans="1:13" x14ac:dyDescent="0.25">
      <c r="A80" s="69"/>
      <c r="B80" s="71" t="s">
        <v>137</v>
      </c>
      <c r="C80" s="140">
        <v>19094</v>
      </c>
      <c r="D80" s="155">
        <v>6865</v>
      </c>
      <c r="E80" s="155">
        <v>171</v>
      </c>
      <c r="F80" s="156">
        <v>23790</v>
      </c>
      <c r="G80" s="156">
        <v>1657</v>
      </c>
      <c r="H80" s="156">
        <v>2086</v>
      </c>
      <c r="I80" s="156">
        <v>4987</v>
      </c>
      <c r="J80" s="154"/>
      <c r="K80" s="70">
        <f>SUM(Table2[[#This Row],[Residential]:[Energy Supply]])</f>
        <v>58650</v>
      </c>
      <c r="L80" s="137">
        <f>IF(VLOOKUP('FIND YOUR GHG INVENTORY DATA'!B80,'2010 Census Population'!B:E,4,FALSE)="1",SUMIFS('2010 Census Population'!F:F,'2010 Census Population'!B:B,'FIND YOUR GHG INVENTORY DATA'!B80),VLOOKUP('FIND YOUR GHG INVENTORY DATA'!B80,'2010 Census Population'!B:F,5,FALSE))</f>
        <v>5402</v>
      </c>
      <c r="M80" s="142">
        <f t="shared" si="2"/>
        <v>10.857089966679007</v>
      </c>
    </row>
    <row r="81" spans="1:13" x14ac:dyDescent="0.25">
      <c r="A81" s="69"/>
      <c r="B81" s="71" t="s">
        <v>138</v>
      </c>
      <c r="C81" s="140">
        <v>16859</v>
      </c>
      <c r="D81" s="155">
        <v>5025</v>
      </c>
      <c r="E81" s="155">
        <v>6</v>
      </c>
      <c r="F81" s="156">
        <v>20135</v>
      </c>
      <c r="G81" s="156">
        <v>1109</v>
      </c>
      <c r="H81" s="156">
        <v>1431</v>
      </c>
      <c r="I81" s="156">
        <v>4504</v>
      </c>
      <c r="J81" s="154"/>
      <c r="K81" s="70">
        <f>SUM(Table2[[#This Row],[Residential]:[Energy Supply]])</f>
        <v>49069</v>
      </c>
      <c r="L81" s="137">
        <f>IF(VLOOKUP('FIND YOUR GHG INVENTORY DATA'!B81,'2010 Census Population'!B:E,4,FALSE)="1",SUMIFS('2010 Census Population'!F:F,'2010 Census Population'!B:B,'FIND YOUR GHG INVENTORY DATA'!B81),VLOOKUP('FIND YOUR GHG INVENTORY DATA'!B81,'2010 Census Population'!B:F,5,FALSE))</f>
        <v>3615</v>
      </c>
      <c r="M81" s="142">
        <f t="shared" si="2"/>
        <v>13.57372060857538</v>
      </c>
    </row>
    <row r="82" spans="1:13" x14ac:dyDescent="0.25">
      <c r="A82" s="69"/>
      <c r="B82" s="71" t="s">
        <v>139</v>
      </c>
      <c r="C82" s="140">
        <v>8163</v>
      </c>
      <c r="D82" s="155">
        <v>3548</v>
      </c>
      <c r="E82" s="155">
        <v>0</v>
      </c>
      <c r="F82" s="156">
        <v>23394</v>
      </c>
      <c r="G82" s="156">
        <v>591</v>
      </c>
      <c r="H82" s="156">
        <v>775</v>
      </c>
      <c r="I82" s="156">
        <v>5273</v>
      </c>
      <c r="J82" s="154"/>
      <c r="K82" s="70">
        <f>SUM(Table2[[#This Row],[Residential]:[Energy Supply]])</f>
        <v>41744</v>
      </c>
      <c r="L82" s="137">
        <f>IF(VLOOKUP('FIND YOUR GHG INVENTORY DATA'!B82,'2010 Census Population'!B:E,4,FALSE)="1",SUMIFS('2010 Census Population'!F:F,'2010 Census Population'!B:B,'FIND YOUR GHG INVENTORY DATA'!B82),VLOOKUP('FIND YOUR GHG INVENTORY DATA'!B82,'2010 Census Population'!B:F,5,FALSE))</f>
        <v>1927</v>
      </c>
      <c r="M82" s="142">
        <f t="shared" si="2"/>
        <v>21.662688116242865</v>
      </c>
    </row>
    <row r="83" spans="1:13" x14ac:dyDescent="0.25">
      <c r="A83" s="69"/>
      <c r="B83" s="71" t="s">
        <v>140</v>
      </c>
      <c r="C83" s="140">
        <v>10342</v>
      </c>
      <c r="D83" s="155">
        <v>3923</v>
      </c>
      <c r="E83" s="155">
        <v>0</v>
      </c>
      <c r="F83" s="156">
        <v>13957</v>
      </c>
      <c r="G83" s="156">
        <v>1118</v>
      </c>
      <c r="H83" s="156">
        <v>1415</v>
      </c>
      <c r="I83" s="156">
        <v>4217</v>
      </c>
      <c r="J83" s="154"/>
      <c r="K83" s="70">
        <f>SUM(Table2[[#This Row],[Residential]:[Energy Supply]])</f>
        <v>34972</v>
      </c>
      <c r="L83" s="137">
        <f>IF(VLOOKUP('FIND YOUR GHG INVENTORY DATA'!B83,'2010 Census Population'!B:E,4,FALSE)="1",SUMIFS('2010 Census Population'!F:F,'2010 Census Population'!B:B,'FIND YOUR GHG INVENTORY DATA'!B83),VLOOKUP('FIND YOUR GHG INVENTORY DATA'!B83,'2010 Census Population'!B:F,5,FALSE))</f>
        <v>3646</v>
      </c>
      <c r="M83" s="142">
        <f t="shared" si="2"/>
        <v>9.5918815139879321</v>
      </c>
    </row>
    <row r="84" spans="1:13" x14ac:dyDescent="0.25">
      <c r="A84" s="69"/>
      <c r="B84" s="71" t="s">
        <v>141</v>
      </c>
      <c r="C84" s="140">
        <v>6106</v>
      </c>
      <c r="D84" s="155">
        <v>1876</v>
      </c>
      <c r="E84" s="155">
        <v>5650</v>
      </c>
      <c r="F84" s="156">
        <v>14041</v>
      </c>
      <c r="G84" s="156">
        <v>482</v>
      </c>
      <c r="H84" s="156">
        <v>663</v>
      </c>
      <c r="I84" s="156">
        <v>4694</v>
      </c>
      <c r="J84" s="154"/>
      <c r="K84" s="70">
        <f>SUM(Table2[[#This Row],[Residential]:[Energy Supply]])</f>
        <v>33512</v>
      </c>
      <c r="L84" s="137">
        <f>IF(VLOOKUP('FIND YOUR GHG INVENTORY DATA'!B84,'2010 Census Population'!B:E,4,FALSE)="1",SUMIFS('2010 Census Population'!F:F,'2010 Census Population'!B:B,'FIND YOUR GHG INVENTORY DATA'!B84),VLOOKUP('FIND YOUR GHG INVENTORY DATA'!B84,'2010 Census Population'!B:F,5,FALSE))</f>
        <v>1573</v>
      </c>
      <c r="M84" s="142">
        <f t="shared" si="2"/>
        <v>21.304513668150033</v>
      </c>
    </row>
    <row r="85" spans="1:13" x14ac:dyDescent="0.25">
      <c r="A85" s="69"/>
      <c r="B85" s="71" t="s">
        <v>142</v>
      </c>
      <c r="C85" s="140">
        <v>5772</v>
      </c>
      <c r="D85" s="155">
        <v>1545</v>
      </c>
      <c r="E85" s="155">
        <v>0</v>
      </c>
      <c r="F85" s="156">
        <v>16926</v>
      </c>
      <c r="G85" s="156">
        <v>507</v>
      </c>
      <c r="H85" s="156">
        <v>644</v>
      </c>
      <c r="I85" s="156">
        <v>5384</v>
      </c>
      <c r="J85" s="154"/>
      <c r="K85" s="70">
        <f>SUM(Table2[[#This Row],[Residential]:[Energy Supply]])</f>
        <v>30778</v>
      </c>
      <c r="L85" s="137">
        <f>IF(VLOOKUP('FIND YOUR GHG INVENTORY DATA'!B85,'2010 Census Population'!B:E,4,FALSE)="1",SUMIFS('2010 Census Population'!F:F,'2010 Census Population'!B:B,'FIND YOUR GHG INVENTORY DATA'!B85),VLOOKUP('FIND YOUR GHG INVENTORY DATA'!B85,'2010 Census Population'!B:F,5,FALSE))</f>
        <v>1654</v>
      </c>
      <c r="M85" s="142">
        <f t="shared" si="2"/>
        <v>18.608222490931077</v>
      </c>
    </row>
    <row r="86" spans="1:13" x14ac:dyDescent="0.25">
      <c r="A86" s="69"/>
      <c r="B86" s="71" t="s">
        <v>143</v>
      </c>
      <c r="C86" s="140">
        <v>8779</v>
      </c>
      <c r="D86" s="155">
        <v>3294</v>
      </c>
      <c r="E86" s="155">
        <v>237</v>
      </c>
      <c r="F86" s="156">
        <v>13109</v>
      </c>
      <c r="G86" s="156">
        <v>707</v>
      </c>
      <c r="H86" s="156">
        <v>906</v>
      </c>
      <c r="I86" s="156">
        <v>3962</v>
      </c>
      <c r="J86" s="154"/>
      <c r="K86" s="70">
        <f>SUM(Table2[[#This Row],[Residential]:[Energy Supply]])</f>
        <v>30994</v>
      </c>
      <c r="L86" s="137">
        <f>IF(VLOOKUP('FIND YOUR GHG INVENTORY DATA'!B86,'2010 Census Population'!B:E,4,FALSE)="1",SUMIFS('2010 Census Population'!F:F,'2010 Census Population'!B:B,'FIND YOUR GHG INVENTORY DATA'!B86),VLOOKUP('FIND YOUR GHG INVENTORY DATA'!B86,'2010 Census Population'!B:F,5,FALSE))</f>
        <v>2305</v>
      </c>
      <c r="M86" s="142">
        <f t="shared" si="2"/>
        <v>13.446420824295011</v>
      </c>
    </row>
    <row r="87" spans="1:13" x14ac:dyDescent="0.25">
      <c r="A87" s="69"/>
      <c r="B87" s="71" t="s">
        <v>144</v>
      </c>
      <c r="C87" s="140">
        <v>9067</v>
      </c>
      <c r="D87" s="155">
        <v>2586</v>
      </c>
      <c r="E87" s="155">
        <v>0</v>
      </c>
      <c r="F87" s="156">
        <v>12058</v>
      </c>
      <c r="G87" s="156">
        <v>863</v>
      </c>
      <c r="H87" s="156">
        <v>1078</v>
      </c>
      <c r="I87" s="156">
        <v>1287</v>
      </c>
      <c r="J87" s="154"/>
      <c r="K87" s="70">
        <f>SUM(Table2[[#This Row],[Residential]:[Energy Supply]])</f>
        <v>26939</v>
      </c>
      <c r="L87" s="137">
        <f>IF(VLOOKUP('FIND YOUR GHG INVENTORY DATA'!B87,'2010 Census Population'!B:E,4,FALSE)="1",SUMIFS('2010 Census Population'!F:F,'2010 Census Population'!B:B,'FIND YOUR GHG INVENTORY DATA'!B87),VLOOKUP('FIND YOUR GHG INVENTORY DATA'!B87,'2010 Census Population'!B:F,5,FALSE))</f>
        <v>2815</v>
      </c>
      <c r="M87" s="142">
        <f t="shared" si="2"/>
        <v>9.5698046181172298</v>
      </c>
    </row>
    <row r="88" spans="1:13" x14ac:dyDescent="0.25">
      <c r="A88" s="69"/>
      <c r="B88" s="71" t="s">
        <v>145</v>
      </c>
      <c r="C88" s="140">
        <v>7339</v>
      </c>
      <c r="D88" s="155">
        <v>2122</v>
      </c>
      <c r="E88" s="155">
        <v>0</v>
      </c>
      <c r="F88" s="156">
        <v>9863</v>
      </c>
      <c r="G88" s="156">
        <v>622</v>
      </c>
      <c r="H88" s="156">
        <v>780</v>
      </c>
      <c r="I88" s="156">
        <v>2763</v>
      </c>
      <c r="J88" s="154"/>
      <c r="K88" s="70">
        <f>SUM(Table2[[#This Row],[Residential]:[Energy Supply]])</f>
        <v>23489</v>
      </c>
      <c r="L88" s="137">
        <f>IF(VLOOKUP('FIND YOUR GHG INVENTORY DATA'!B88,'2010 Census Population'!B:E,4,FALSE)="1",SUMIFS('2010 Census Population'!F:F,'2010 Census Population'!B:B,'FIND YOUR GHG INVENTORY DATA'!B88),VLOOKUP('FIND YOUR GHG INVENTORY DATA'!B88,'2010 Census Population'!B:F,5,FALSE))</f>
        <v>2027</v>
      </c>
      <c r="M88" s="142">
        <f t="shared" si="2"/>
        <v>11.588061174148988</v>
      </c>
    </row>
    <row r="89" spans="1:13" x14ac:dyDescent="0.25">
      <c r="A89" s="69"/>
      <c r="B89" s="71" t="s">
        <v>146</v>
      </c>
      <c r="C89" s="140">
        <v>4180</v>
      </c>
      <c r="D89" s="155">
        <v>2255</v>
      </c>
      <c r="E89" s="155">
        <v>0</v>
      </c>
      <c r="F89" s="156">
        <v>10741</v>
      </c>
      <c r="G89" s="156">
        <v>402</v>
      </c>
      <c r="H89" s="156">
        <v>519</v>
      </c>
      <c r="I89" s="156">
        <v>4417</v>
      </c>
      <c r="J89" s="154"/>
      <c r="K89" s="70">
        <f>SUM(Table2[[#This Row],[Residential]:[Energy Supply]])</f>
        <v>22514</v>
      </c>
      <c r="L89" s="137">
        <f>IF(VLOOKUP('FIND YOUR GHG INVENTORY DATA'!B89,'2010 Census Population'!B:E,4,FALSE)="1",SUMIFS('2010 Census Population'!F:F,'2010 Census Population'!B:B,'FIND YOUR GHG INVENTORY DATA'!B89),VLOOKUP('FIND YOUR GHG INVENTORY DATA'!B89,'2010 Census Population'!B:F,5,FALSE))</f>
        <v>1310</v>
      </c>
      <c r="M89" s="142">
        <f t="shared" si="2"/>
        <v>17.186259541984732</v>
      </c>
    </row>
    <row r="90" spans="1:13" x14ac:dyDescent="0.25">
      <c r="A90" s="69"/>
      <c r="B90" s="71" t="s">
        <v>147</v>
      </c>
      <c r="C90" s="140">
        <v>6654</v>
      </c>
      <c r="D90" s="140">
        <v>2549</v>
      </c>
      <c r="E90" s="140">
        <v>3636</v>
      </c>
      <c r="F90" s="141">
        <v>6941</v>
      </c>
      <c r="G90" s="141">
        <v>599</v>
      </c>
      <c r="H90" s="140">
        <v>794</v>
      </c>
      <c r="I90" s="140">
        <v>1337</v>
      </c>
      <c r="J90" s="142"/>
      <c r="K90" s="143">
        <f>SUM(Table2[[#This Row],[Residential]:[Energy Supply]])</f>
        <v>22510</v>
      </c>
      <c r="L90" s="137">
        <f>IF(VLOOKUP('FIND YOUR GHG INVENTORY DATA'!B90,'2010 Census Population'!B:E,4,FALSE)="1",SUMIFS('2010 Census Population'!F:F,'2010 Census Population'!B:B,'FIND YOUR GHG INVENTORY DATA'!B90),VLOOKUP('FIND YOUR GHG INVENTORY DATA'!B90,'2010 Census Population'!B:F,5,FALSE))</f>
        <v>1954</v>
      </c>
      <c r="M90" s="142">
        <f t="shared" si="2"/>
        <v>11.519959058341863</v>
      </c>
    </row>
    <row r="91" spans="1:13" x14ac:dyDescent="0.25">
      <c r="A91" s="69"/>
      <c r="B91" s="71" t="s">
        <v>148</v>
      </c>
      <c r="C91" s="140">
        <v>6502</v>
      </c>
      <c r="D91" s="155">
        <v>1844</v>
      </c>
      <c r="E91" s="155">
        <v>5</v>
      </c>
      <c r="F91" s="156">
        <v>7530</v>
      </c>
      <c r="G91" s="156">
        <v>512</v>
      </c>
      <c r="H91" s="156">
        <v>648</v>
      </c>
      <c r="I91" s="156">
        <v>4322</v>
      </c>
      <c r="J91" s="154"/>
      <c r="K91" s="143">
        <f>SUM(Table2[[#This Row],[Residential]:[Energy Supply]])</f>
        <v>21363</v>
      </c>
      <c r="L91" s="137">
        <f>IF(VLOOKUP('FIND YOUR GHG INVENTORY DATA'!B91,'2010 Census Population'!B:E,4,FALSE)="1",SUMIFS('2010 Census Population'!F:F,'2010 Census Population'!B:B,'FIND YOUR GHG INVENTORY DATA'!B91),VLOOKUP('FIND YOUR GHG INVENTORY DATA'!B91,'2010 Census Population'!B:F,5,FALSE))</f>
        <v>1668</v>
      </c>
      <c r="M91" s="142">
        <f t="shared" si="2"/>
        <v>12.807553956834532</v>
      </c>
    </row>
    <row r="92" spans="1:13" x14ac:dyDescent="0.25">
      <c r="A92" s="69"/>
      <c r="B92" s="71" t="s">
        <v>149</v>
      </c>
      <c r="C92" s="140">
        <v>7401</v>
      </c>
      <c r="D92" s="155">
        <v>4275</v>
      </c>
      <c r="E92" s="155">
        <v>2517</v>
      </c>
      <c r="F92" s="156">
        <v>4307</v>
      </c>
      <c r="G92" s="156">
        <v>543</v>
      </c>
      <c r="H92" s="156">
        <v>739</v>
      </c>
      <c r="I92" s="156">
        <v>0</v>
      </c>
      <c r="J92" s="154"/>
      <c r="K92" s="143">
        <f>SUM(Table2[[#This Row],[Residential]:[Energy Supply]])</f>
        <v>19782</v>
      </c>
      <c r="L92" s="137">
        <f>IF(VLOOKUP('FIND YOUR GHG INVENTORY DATA'!B92,'2010 Census Population'!B:E,4,FALSE)="1",SUMIFS('2010 Census Population'!F:F,'2010 Census Population'!B:B,'FIND YOUR GHG INVENTORY DATA'!B92),VLOOKUP('FIND YOUR GHG INVENTORY DATA'!B92,'2010 Census Population'!B:F,5,FALSE))</f>
        <v>710</v>
      </c>
      <c r="M92" s="142">
        <f t="shared" si="2"/>
        <v>27.861971830985915</v>
      </c>
    </row>
    <row r="93" spans="1:13" x14ac:dyDescent="0.25">
      <c r="A93" s="69"/>
      <c r="B93" s="71" t="s">
        <v>150</v>
      </c>
      <c r="C93" s="140">
        <v>6143</v>
      </c>
      <c r="D93" s="155">
        <v>1867</v>
      </c>
      <c r="E93" s="155">
        <v>0</v>
      </c>
      <c r="F93" s="156">
        <v>5031</v>
      </c>
      <c r="G93" s="156">
        <v>603</v>
      </c>
      <c r="H93" s="156">
        <v>753</v>
      </c>
      <c r="I93" s="156">
        <v>1989</v>
      </c>
      <c r="J93" s="154"/>
      <c r="K93" s="143">
        <f>SUM(Table2[[#This Row],[Residential]:[Energy Supply]])</f>
        <v>16386</v>
      </c>
      <c r="L93" s="137">
        <f>IF(VLOOKUP('FIND YOUR GHG INVENTORY DATA'!B93,'2010 Census Population'!B:E,4,FALSE)="1",SUMIFS('2010 Census Population'!F:F,'2010 Census Population'!B:B,'FIND YOUR GHG INVENTORY DATA'!B93),VLOOKUP('FIND YOUR GHG INVENTORY DATA'!B93,'2010 Census Population'!B:F,5,FALSE))</f>
        <v>1965</v>
      </c>
      <c r="M93" s="142">
        <f t="shared" si="2"/>
        <v>8.338931297709923</v>
      </c>
    </row>
    <row r="94" spans="1:13" x14ac:dyDescent="0.25">
      <c r="A94" s="69"/>
      <c r="B94" s="71" t="s">
        <v>151</v>
      </c>
      <c r="C94" s="140">
        <v>5078</v>
      </c>
      <c r="D94" s="155">
        <v>1622</v>
      </c>
      <c r="E94" s="155">
        <v>0</v>
      </c>
      <c r="F94" s="156">
        <v>3615</v>
      </c>
      <c r="G94" s="156">
        <v>371</v>
      </c>
      <c r="H94" s="156">
        <v>468</v>
      </c>
      <c r="I94" s="156">
        <v>0</v>
      </c>
      <c r="J94" s="154"/>
      <c r="K94" s="143">
        <f>SUM(Table2[[#This Row],[Residential]:[Energy Supply]])</f>
        <v>11154</v>
      </c>
      <c r="L94" s="137">
        <f>IF(VLOOKUP('FIND YOUR GHG INVENTORY DATA'!B94,'2010 Census Population'!B:E,4,FALSE)="1",SUMIFS('2010 Census Population'!F:F,'2010 Census Population'!B:B,'FIND YOUR GHG INVENTORY DATA'!B94),VLOOKUP('FIND YOUR GHG INVENTORY DATA'!B94,'2010 Census Population'!B:F,5,FALSE))</f>
        <v>1211</v>
      </c>
      <c r="M94" s="142">
        <f t="shared" si="2"/>
        <v>9.2105697770437658</v>
      </c>
    </row>
    <row r="95" spans="1:13" x14ac:dyDescent="0.25">
      <c r="A95" s="69"/>
      <c r="B95" s="71" t="s">
        <v>152</v>
      </c>
      <c r="C95" s="140">
        <v>4347</v>
      </c>
      <c r="D95" s="155">
        <v>2070</v>
      </c>
      <c r="E95" s="155">
        <v>0</v>
      </c>
      <c r="F95" s="156">
        <v>2337</v>
      </c>
      <c r="G95" s="156">
        <v>558</v>
      </c>
      <c r="H95" s="156">
        <v>706</v>
      </c>
      <c r="I95" s="156">
        <v>0</v>
      </c>
      <c r="J95" s="154"/>
      <c r="K95" s="143">
        <f>SUM(Table2[[#This Row],[Residential]:[Energy Supply]])</f>
        <v>10018</v>
      </c>
      <c r="L95" s="137">
        <f>IF(VLOOKUP('FIND YOUR GHG INVENTORY DATA'!B95,'2010 Census Population'!B:E,4,FALSE)="1",SUMIFS('2010 Census Population'!F:F,'2010 Census Population'!B:B,'FIND YOUR GHG INVENTORY DATA'!B95),VLOOKUP('FIND YOUR GHG INVENTORY DATA'!B95,'2010 Census Population'!B:F,5,FALSE))</f>
        <v>1819</v>
      </c>
      <c r="M95" s="142">
        <f t="shared" si="2"/>
        <v>5.507421660252886</v>
      </c>
    </row>
    <row r="96" spans="1:13" x14ac:dyDescent="0.25">
      <c r="A96" s="69"/>
      <c r="B96" s="71" t="s">
        <v>153</v>
      </c>
      <c r="C96" s="140">
        <v>3773</v>
      </c>
      <c r="D96" s="155">
        <v>1356</v>
      </c>
      <c r="E96" s="155">
        <v>2</v>
      </c>
      <c r="F96" s="156">
        <v>1621</v>
      </c>
      <c r="G96" s="156">
        <v>423</v>
      </c>
      <c r="H96" s="156">
        <v>535</v>
      </c>
      <c r="I96" s="156">
        <v>0</v>
      </c>
      <c r="J96" s="154"/>
      <c r="K96" s="143">
        <f>SUM(Table2[[#This Row],[Residential]:[Energy Supply]])</f>
        <v>7710</v>
      </c>
      <c r="L96" s="137">
        <f>IF(VLOOKUP('FIND YOUR GHG INVENTORY DATA'!B96,'2010 Census Population'!B:E,4,FALSE)="1",SUMIFS('2010 Census Population'!F:F,'2010 Census Population'!B:B,'FIND YOUR GHG INVENTORY DATA'!B96),VLOOKUP('FIND YOUR GHG INVENTORY DATA'!B96,'2010 Census Population'!B:F,5,FALSE))</f>
        <v>1379</v>
      </c>
      <c r="M96" s="142">
        <f t="shared" si="2"/>
        <v>5.5910079767947787</v>
      </c>
    </row>
    <row r="97" spans="1:13" x14ac:dyDescent="0.25">
      <c r="A97" s="69" t="s">
        <v>22</v>
      </c>
      <c r="B97" s="133" t="s">
        <v>92</v>
      </c>
      <c r="C97" s="72">
        <f>'Greene Roll Up'!D14</f>
        <v>172148</v>
      </c>
      <c r="D97" s="72">
        <f>'Greene Roll Up'!D21</f>
        <v>103588</v>
      </c>
      <c r="E97" s="72">
        <f>'Greene Roll Up'!D29</f>
        <v>190893</v>
      </c>
      <c r="F97" s="72">
        <f>'Greene Roll Up'!D49</f>
        <v>390181</v>
      </c>
      <c r="G97" s="72">
        <f>'Greene Roll Up'!D59+'Greene Roll Up'!D63</f>
        <v>15098</v>
      </c>
      <c r="H97" s="72">
        <f>'Greene Roll Up'!D44</f>
        <v>178378</v>
      </c>
      <c r="I97" s="72">
        <f>'Greene Roll Up'!D64</f>
        <v>14133</v>
      </c>
      <c r="J97" s="72">
        <f>'Greene Roll Up'!D40</f>
        <v>10330</v>
      </c>
      <c r="K97" s="70">
        <f>SUM(Table2[[#This Row],[Residential]:[Energy Supply]])</f>
        <v>1074749</v>
      </c>
      <c r="L97" s="137">
        <f>IF(VLOOKUP('FIND YOUR GHG INVENTORY DATA'!B97,'2010 Census Population'!B:E,4,FALSE)="1",SUMIFS('2010 Census Population'!F:F,'2010 Census Population'!B:B,'FIND YOUR GHG INVENTORY DATA'!B97),VLOOKUP('FIND YOUR GHG INVENTORY DATA'!B97,'2010 Census Population'!B:F,5,FALSE))</f>
        <v>49221</v>
      </c>
      <c r="M97" s="74">
        <f t="shared" si="0"/>
        <v>21.835171979439671</v>
      </c>
    </row>
    <row r="98" spans="1:13" x14ac:dyDescent="0.25">
      <c r="A98" s="69"/>
      <c r="B98" s="149" t="s">
        <v>154</v>
      </c>
      <c r="C98" s="140">
        <v>38044</v>
      </c>
      <c r="D98" s="156">
        <v>26981</v>
      </c>
      <c r="E98" s="156">
        <v>185821</v>
      </c>
      <c r="F98" s="156">
        <v>89698</v>
      </c>
      <c r="G98" s="156">
        <v>3612</v>
      </c>
      <c r="H98" s="156">
        <v>164983</v>
      </c>
      <c r="I98" s="156">
        <v>1320</v>
      </c>
      <c r="J98" s="142"/>
      <c r="K98" s="143">
        <f>SUM(Table2[[#This Row],[Residential]:[Energy Supply]])</f>
        <v>510459</v>
      </c>
      <c r="L98" s="137">
        <f>IF(VLOOKUP('FIND YOUR GHG INVENTORY DATA'!B98,'2010 Census Population'!B:E,4,FALSE)="1",SUMIFS('2010 Census Population'!F:F,'2010 Census Population'!B:B,'FIND YOUR GHG INVENTORY DATA'!B98),VLOOKUP('FIND YOUR GHG INVENTORY DATA'!B98,'2010 Census Population'!B:F,5,FALSE))</f>
        <v>11775</v>
      </c>
      <c r="M98" s="142">
        <f t="shared" ref="M98:M116" si="3">K98/L98</f>
        <v>43.351082802547772</v>
      </c>
    </row>
    <row r="99" spans="1:13" x14ac:dyDescent="0.25">
      <c r="A99" s="69"/>
      <c r="B99" s="149" t="s">
        <v>155</v>
      </c>
      <c r="C99" s="140">
        <v>20729</v>
      </c>
      <c r="D99" s="156">
        <v>24768</v>
      </c>
      <c r="E99" s="156">
        <v>1608</v>
      </c>
      <c r="F99" s="156">
        <v>51724</v>
      </c>
      <c r="G99" s="156">
        <v>2735</v>
      </c>
      <c r="H99" s="156">
        <v>3504</v>
      </c>
      <c r="I99" s="156">
        <v>805</v>
      </c>
      <c r="J99" s="142"/>
      <c r="K99" s="143">
        <f>SUM(Table2[[#This Row],[Residential]:[Energy Supply]])</f>
        <v>105873</v>
      </c>
      <c r="L99" s="137">
        <f>IF(VLOOKUP('FIND YOUR GHG INVENTORY DATA'!B99,'2010 Census Population'!B:E,4,FALSE)="1",SUMIFS('2010 Census Population'!F:F,'2010 Census Population'!B:B,'FIND YOUR GHG INVENTORY DATA'!B99),VLOOKUP('FIND YOUR GHG INVENTORY DATA'!B99,'2010 Census Population'!B:F,5,FALSE))</f>
        <v>8918</v>
      </c>
      <c r="M99" s="142">
        <f t="shared" si="3"/>
        <v>11.871832249383269</v>
      </c>
    </row>
    <row r="100" spans="1:13" x14ac:dyDescent="0.25">
      <c r="A100" s="69"/>
      <c r="B100" s="149" t="s">
        <v>156</v>
      </c>
      <c r="C100" s="140">
        <v>22989</v>
      </c>
      <c r="D100" s="156">
        <v>9878</v>
      </c>
      <c r="E100" s="156">
        <v>41</v>
      </c>
      <c r="F100" s="156">
        <v>34144</v>
      </c>
      <c r="G100" s="156">
        <v>2046</v>
      </c>
      <c r="H100" s="156">
        <v>2605</v>
      </c>
      <c r="I100" s="156">
        <v>1307</v>
      </c>
      <c r="J100" s="142"/>
      <c r="K100" s="143">
        <f>SUM(Table2[[#This Row],[Residential]:[Energy Supply]])</f>
        <v>73010</v>
      </c>
      <c r="L100" s="137">
        <f>IF(VLOOKUP('FIND YOUR GHG INVENTORY DATA'!B100,'2010 Census Population'!B:E,4,FALSE)="1",SUMIFS('2010 Census Population'!F:F,'2010 Census Population'!B:B,'FIND YOUR GHG INVENTORY DATA'!B100),VLOOKUP('FIND YOUR GHG INVENTORY DATA'!B100,'2010 Census Population'!B:F,5,FALSE))</f>
        <v>6670</v>
      </c>
      <c r="M100" s="142">
        <f t="shared" si="3"/>
        <v>10.946026986506746</v>
      </c>
    </row>
    <row r="101" spans="1:13" x14ac:dyDescent="0.25">
      <c r="A101" s="69"/>
      <c r="B101" s="149" t="s">
        <v>157</v>
      </c>
      <c r="C101" s="140">
        <v>11365</v>
      </c>
      <c r="D101" s="156">
        <v>4657</v>
      </c>
      <c r="E101" s="156">
        <v>22</v>
      </c>
      <c r="F101" s="156">
        <v>45458</v>
      </c>
      <c r="G101" s="156">
        <v>1034</v>
      </c>
      <c r="H101" s="156">
        <v>1307</v>
      </c>
      <c r="I101" s="156">
        <v>905</v>
      </c>
      <c r="J101" s="142"/>
      <c r="K101" s="143">
        <f>SUM(Table2[[#This Row],[Residential]:[Energy Supply]])</f>
        <v>64748</v>
      </c>
      <c r="L101" s="137">
        <f>IF(VLOOKUP('FIND YOUR GHG INVENTORY DATA'!B101,'2010 Census Population'!B:E,4,FALSE)="1",SUMIFS('2010 Census Population'!F:F,'2010 Census Population'!B:B,'FIND YOUR GHG INVENTORY DATA'!B101),VLOOKUP('FIND YOUR GHG INVENTORY DATA'!B101,'2010 Census Population'!B:F,5,FALSE))</f>
        <v>3370</v>
      </c>
      <c r="M101" s="142">
        <f t="shared" si="3"/>
        <v>19.213056379821957</v>
      </c>
    </row>
    <row r="102" spans="1:13" x14ac:dyDescent="0.25">
      <c r="A102" s="69"/>
      <c r="B102" s="149" t="s">
        <v>158</v>
      </c>
      <c r="C102" s="140">
        <v>15801</v>
      </c>
      <c r="D102" s="156">
        <v>6055</v>
      </c>
      <c r="E102" s="156">
        <v>2534</v>
      </c>
      <c r="F102" s="156">
        <v>36182</v>
      </c>
      <c r="G102" s="156">
        <v>1254</v>
      </c>
      <c r="H102" s="156">
        <v>1593</v>
      </c>
      <c r="I102" s="156">
        <v>573</v>
      </c>
      <c r="J102" s="142"/>
      <c r="K102" s="143">
        <f>SUM(Table2[[#This Row],[Residential]:[Energy Supply]])</f>
        <v>63992</v>
      </c>
      <c r="L102" s="137">
        <f>IF(VLOOKUP('FIND YOUR GHG INVENTORY DATA'!B102,'2010 Census Population'!B:E,4,FALSE)="1",SUMIFS('2010 Census Population'!F:F,'2010 Census Population'!B:B,'FIND YOUR GHG INVENTORY DATA'!B102),VLOOKUP('FIND YOUR GHG INVENTORY DATA'!B102,'2010 Census Population'!B:F,5,FALSE))</f>
        <v>4089</v>
      </c>
      <c r="M102" s="142">
        <f t="shared" si="3"/>
        <v>15.649792125213988</v>
      </c>
    </row>
    <row r="103" spans="1:13" x14ac:dyDescent="0.25">
      <c r="A103" s="69"/>
      <c r="B103" s="149" t="s">
        <v>159</v>
      </c>
      <c r="C103" s="140">
        <v>10065</v>
      </c>
      <c r="D103" s="156">
        <v>3669</v>
      </c>
      <c r="E103" s="156">
        <v>3377</v>
      </c>
      <c r="F103" s="156">
        <v>25263</v>
      </c>
      <c r="G103" s="156">
        <v>836</v>
      </c>
      <c r="H103" s="156">
        <v>1099</v>
      </c>
      <c r="I103" s="156">
        <v>1077</v>
      </c>
      <c r="J103" s="142"/>
      <c r="K103" s="143">
        <f>SUM(Table2[[#This Row],[Residential]:[Energy Supply]])</f>
        <v>45386</v>
      </c>
      <c r="L103" s="137">
        <f>IF(VLOOKUP('FIND YOUR GHG INVENTORY DATA'!B103,'2010 Census Population'!B:E,4,FALSE)="1",SUMIFS('2010 Census Population'!F:F,'2010 Census Population'!B:B,'FIND YOUR GHG INVENTORY DATA'!B103),VLOOKUP('FIND YOUR GHG INVENTORY DATA'!B103,'2010 Census Population'!B:F,5,FALSE))</f>
        <v>2725</v>
      </c>
      <c r="M103" s="142">
        <f t="shared" si="3"/>
        <v>16.655412844036697</v>
      </c>
    </row>
    <row r="104" spans="1:13" x14ac:dyDescent="0.25">
      <c r="A104" s="69"/>
      <c r="B104" s="149" t="s">
        <v>160</v>
      </c>
      <c r="C104" s="140">
        <v>12374</v>
      </c>
      <c r="D104" s="156">
        <v>13785</v>
      </c>
      <c r="E104" s="156">
        <v>1456</v>
      </c>
      <c r="F104" s="156">
        <v>12646</v>
      </c>
      <c r="G104" s="156">
        <v>1252</v>
      </c>
      <c r="H104" s="156">
        <v>1643</v>
      </c>
      <c r="I104" s="156">
        <v>0</v>
      </c>
      <c r="J104" s="142"/>
      <c r="K104" s="143">
        <f>SUM(Table2[[#This Row],[Residential]:[Energy Supply]])</f>
        <v>43156</v>
      </c>
      <c r="L104" s="137">
        <f>IF(VLOOKUP('FIND YOUR GHG INVENTORY DATA'!B104,'2010 Census Population'!B:E,4,FALSE)="1",SUMIFS('2010 Census Population'!F:F,'2010 Census Population'!B:B,'FIND YOUR GHG INVENTORY DATA'!B104),VLOOKUP('FIND YOUR GHG INVENTORY DATA'!B104,'2010 Census Population'!B:F,5,FALSE))</f>
        <v>4081</v>
      </c>
      <c r="M104" s="142">
        <f t="shared" si="3"/>
        <v>10.574859103160989</v>
      </c>
    </row>
    <row r="105" spans="1:13" x14ac:dyDescent="0.25">
      <c r="A105" s="69"/>
      <c r="B105" s="149" t="s">
        <v>161</v>
      </c>
      <c r="C105" s="140">
        <v>13599</v>
      </c>
      <c r="D105" s="156">
        <v>9159</v>
      </c>
      <c r="E105" s="156">
        <v>10</v>
      </c>
      <c r="F105" s="156">
        <v>13629</v>
      </c>
      <c r="G105" s="156">
        <v>838</v>
      </c>
      <c r="H105" s="156">
        <v>1157</v>
      </c>
      <c r="I105" s="156">
        <v>1975</v>
      </c>
      <c r="J105" s="142"/>
      <c r="K105" s="143">
        <f>SUM(Table2[[#This Row],[Residential]:[Energy Supply]])</f>
        <v>40367</v>
      </c>
      <c r="L105" s="137">
        <f>IF(VLOOKUP('FIND YOUR GHG INVENTORY DATA'!B105,'2010 Census Population'!B:E,4,FALSE)="1",SUMIFS('2010 Census Population'!F:F,'2010 Census Population'!B:B,'FIND YOUR GHG INVENTORY DATA'!B105),VLOOKUP('FIND YOUR GHG INVENTORY DATA'!B105,'2010 Census Population'!B:F,5,FALSE))</f>
        <v>2732</v>
      </c>
      <c r="M105" s="142">
        <f t="shared" si="3"/>
        <v>14.775622254758419</v>
      </c>
    </row>
    <row r="106" spans="1:13" x14ac:dyDescent="0.25">
      <c r="A106" s="69"/>
      <c r="B106" s="149" t="s">
        <v>162</v>
      </c>
      <c r="C106" s="140">
        <v>13373</v>
      </c>
      <c r="D106" s="156">
        <v>6388</v>
      </c>
      <c r="E106" s="156">
        <v>102</v>
      </c>
      <c r="F106" s="156">
        <v>16123</v>
      </c>
      <c r="G106" s="156">
        <v>1147</v>
      </c>
      <c r="H106" s="156">
        <v>1470</v>
      </c>
      <c r="I106" s="156">
        <v>847</v>
      </c>
      <c r="J106" s="142"/>
      <c r="K106" s="143">
        <f>SUM(Table2[[#This Row],[Residential]:[Energy Supply]])</f>
        <v>39450</v>
      </c>
      <c r="L106" s="137">
        <f>IF(VLOOKUP('FIND YOUR GHG INVENTORY DATA'!B106,'2010 Census Population'!B:E,4,FALSE)="1",SUMIFS('2010 Census Population'!F:F,'2010 Census Population'!B:B,'FIND YOUR GHG INVENTORY DATA'!B106),VLOOKUP('FIND YOUR GHG INVENTORY DATA'!B106,'2010 Census Population'!B:F,5,FALSE))</f>
        <v>3739</v>
      </c>
      <c r="M106" s="142">
        <f t="shared" si="3"/>
        <v>10.55094945172506</v>
      </c>
    </row>
    <row r="107" spans="1:13" x14ac:dyDescent="0.25">
      <c r="A107" s="69"/>
      <c r="B107" s="149" t="s">
        <v>163</v>
      </c>
      <c r="C107" s="140">
        <v>12330</v>
      </c>
      <c r="D107" s="156">
        <v>8394</v>
      </c>
      <c r="E107" s="156">
        <v>0</v>
      </c>
      <c r="F107" s="156">
        <v>13993</v>
      </c>
      <c r="G107" s="156">
        <v>522</v>
      </c>
      <c r="H107" s="156">
        <v>784</v>
      </c>
      <c r="I107" s="156">
        <v>987</v>
      </c>
      <c r="J107" s="142"/>
      <c r="K107" s="143">
        <f>SUM(Table2[[#This Row],[Residential]:[Energy Supply]])</f>
        <v>37010</v>
      </c>
      <c r="L107" s="137">
        <f>IF(VLOOKUP('FIND YOUR GHG INVENTORY DATA'!B107,'2010 Census Population'!B:E,4,FALSE)="1",SUMIFS('2010 Census Population'!F:F,'2010 Census Population'!B:B,'FIND YOUR GHG INVENTORY DATA'!B107),VLOOKUP('FIND YOUR GHG INVENTORY DATA'!B107,'2010 Census Population'!B:F,5,FALSE))</f>
        <v>1703</v>
      </c>
      <c r="M107" s="142">
        <f t="shared" si="3"/>
        <v>21.732237228420434</v>
      </c>
    </row>
    <row r="108" spans="1:13" x14ac:dyDescent="0.25">
      <c r="A108" s="69"/>
      <c r="B108" s="149" t="s">
        <v>164</v>
      </c>
      <c r="C108" s="140">
        <v>8619</v>
      </c>
      <c r="D108" s="156">
        <v>4183</v>
      </c>
      <c r="E108" s="156">
        <v>303</v>
      </c>
      <c r="F108" s="156">
        <v>7955</v>
      </c>
      <c r="G108" s="156">
        <v>863</v>
      </c>
      <c r="H108" s="156">
        <v>1093</v>
      </c>
      <c r="I108" s="156">
        <v>0</v>
      </c>
      <c r="J108" s="142"/>
      <c r="K108" s="143">
        <f>SUM(Table2[[#This Row],[Residential]:[Energy Supply]])</f>
        <v>23016</v>
      </c>
      <c r="L108" s="137">
        <f>IF(VLOOKUP('FIND YOUR GHG INVENTORY DATA'!B108,'2010 Census Population'!B:E,4,FALSE)="1",SUMIFS('2010 Census Population'!F:F,'2010 Census Population'!B:B,'FIND YOUR GHG INVENTORY DATA'!B108),VLOOKUP('FIND YOUR GHG INVENTORY DATA'!B108,'2010 Census Population'!B:F,5,FALSE))</f>
        <v>2813</v>
      </c>
      <c r="M108" s="142">
        <f t="shared" si="3"/>
        <v>8.1820120867401354</v>
      </c>
    </row>
    <row r="109" spans="1:13" x14ac:dyDescent="0.25">
      <c r="A109" s="69"/>
      <c r="B109" s="149" t="s">
        <v>165</v>
      </c>
      <c r="C109" s="140">
        <v>5023</v>
      </c>
      <c r="D109" s="156">
        <v>1593</v>
      </c>
      <c r="E109" s="156">
        <v>0</v>
      </c>
      <c r="F109" s="156">
        <v>10171</v>
      </c>
      <c r="G109" s="156">
        <v>292</v>
      </c>
      <c r="H109" s="156">
        <v>383</v>
      </c>
      <c r="I109" s="156">
        <v>1099</v>
      </c>
      <c r="J109" s="142"/>
      <c r="K109" s="143">
        <f>SUM(Table2[[#This Row],[Residential]:[Energy Supply]])</f>
        <v>18561</v>
      </c>
      <c r="L109" s="137">
        <f>IF(VLOOKUP('FIND YOUR GHG INVENTORY DATA'!B109,'2010 Census Population'!B:E,4,FALSE)="1",SUMIFS('2010 Census Population'!F:F,'2010 Census Population'!B:B,'FIND YOUR GHG INVENTORY DATA'!B109),VLOOKUP('FIND YOUR GHG INVENTORY DATA'!B109,'2010 Census Population'!B:F,5,FALSE))</f>
        <v>953</v>
      </c>
      <c r="M109" s="142">
        <f t="shared" si="3"/>
        <v>19.476390346274922</v>
      </c>
    </row>
    <row r="110" spans="1:13" x14ac:dyDescent="0.25">
      <c r="A110" s="69"/>
      <c r="B110" s="149" t="s">
        <v>166</v>
      </c>
      <c r="C110" s="140">
        <v>4764</v>
      </c>
      <c r="D110" s="156">
        <v>1601</v>
      </c>
      <c r="E110" s="156">
        <v>1</v>
      </c>
      <c r="F110" s="156">
        <v>9180</v>
      </c>
      <c r="G110" s="156">
        <v>247</v>
      </c>
      <c r="H110" s="156">
        <v>315</v>
      </c>
      <c r="I110" s="156">
        <v>1740</v>
      </c>
      <c r="J110" s="142"/>
      <c r="K110" s="143">
        <f>SUM(Table2[[#This Row],[Residential]:[Energy Supply]])</f>
        <v>17848</v>
      </c>
      <c r="L110" s="137">
        <f>IF(VLOOKUP('FIND YOUR GHG INVENTORY DATA'!B110,'2010 Census Population'!B:E,4,FALSE)="1",SUMIFS('2010 Census Population'!F:F,'2010 Census Population'!B:B,'FIND YOUR GHG INVENTORY DATA'!B110),VLOOKUP('FIND YOUR GHG INVENTORY DATA'!B110,'2010 Census Population'!B:F,5,FALSE))</f>
        <v>805</v>
      </c>
      <c r="M110" s="142">
        <f t="shared" si="3"/>
        <v>22.171428571428571</v>
      </c>
    </row>
    <row r="111" spans="1:13" x14ac:dyDescent="0.25">
      <c r="A111" s="69"/>
      <c r="B111" s="149" t="s">
        <v>167</v>
      </c>
      <c r="C111" s="140">
        <v>5626</v>
      </c>
      <c r="D111" s="156">
        <v>2168</v>
      </c>
      <c r="E111" s="156">
        <v>226</v>
      </c>
      <c r="F111" s="156">
        <v>5829</v>
      </c>
      <c r="G111" s="156">
        <v>512</v>
      </c>
      <c r="H111" s="156">
        <v>647</v>
      </c>
      <c r="I111" s="156">
        <v>0</v>
      </c>
      <c r="J111" s="142"/>
      <c r="K111" s="143">
        <f>SUM(Table2[[#This Row],[Residential]:[Energy Supply]])</f>
        <v>15008</v>
      </c>
      <c r="L111" s="137">
        <f>IF(VLOOKUP('FIND YOUR GHG INVENTORY DATA'!B111,'2010 Census Population'!B:E,4,FALSE)="1",SUMIFS('2010 Census Population'!F:F,'2010 Census Population'!B:B,'FIND YOUR GHG INVENTORY DATA'!B111),VLOOKUP('FIND YOUR GHG INVENTORY DATA'!B111,'2010 Census Population'!B:F,5,FALSE))</f>
        <v>1668</v>
      </c>
      <c r="M111" s="142">
        <f t="shared" si="3"/>
        <v>8.9976019184652269</v>
      </c>
    </row>
    <row r="112" spans="1:13" x14ac:dyDescent="0.25">
      <c r="A112" s="69"/>
      <c r="B112" s="149" t="s">
        <v>168</v>
      </c>
      <c r="C112" s="140">
        <v>2844</v>
      </c>
      <c r="D112" s="156">
        <v>1090</v>
      </c>
      <c r="E112" s="156">
        <v>0</v>
      </c>
      <c r="F112" s="156">
        <v>9385</v>
      </c>
      <c r="G112" s="156">
        <v>240</v>
      </c>
      <c r="H112" s="156">
        <v>291</v>
      </c>
      <c r="I112" s="156">
        <v>567</v>
      </c>
      <c r="J112" s="142"/>
      <c r="K112" s="143">
        <f>SUM(Table2[[#This Row],[Residential]:[Energy Supply]])</f>
        <v>14417</v>
      </c>
      <c r="L112" s="137">
        <f>IF(VLOOKUP('FIND YOUR GHG INVENTORY DATA'!B112,'2010 Census Population'!B:E,4,FALSE)="1",SUMIFS('2010 Census Population'!F:F,'2010 Census Population'!B:B,'FIND YOUR GHG INVENTORY DATA'!B112),VLOOKUP('FIND YOUR GHG INVENTORY DATA'!B112,'2010 Census Population'!B:F,5,FALSE))</f>
        <v>784</v>
      </c>
      <c r="M112" s="142">
        <f t="shared" si="3"/>
        <v>18.389030612244898</v>
      </c>
    </row>
    <row r="113" spans="1:13" x14ac:dyDescent="0.25">
      <c r="A113" s="69"/>
      <c r="B113" s="149" t="s">
        <v>169</v>
      </c>
      <c r="C113" s="140">
        <v>3358</v>
      </c>
      <c r="D113" s="156">
        <v>1457</v>
      </c>
      <c r="E113" s="156">
        <v>0</v>
      </c>
      <c r="F113" s="156">
        <v>7714</v>
      </c>
      <c r="G113" s="156">
        <v>215</v>
      </c>
      <c r="H113" s="156">
        <v>279</v>
      </c>
      <c r="I113" s="156">
        <v>429</v>
      </c>
      <c r="J113" s="142"/>
      <c r="K113" s="143">
        <f>SUM(Table2[[#This Row],[Residential]:[Energy Supply]])</f>
        <v>13452</v>
      </c>
      <c r="L113" s="137">
        <f>IF(VLOOKUP('FIND YOUR GHG INVENTORY DATA'!B113,'2010 Census Population'!B:E,4,FALSE)="1",SUMIFS('2010 Census Population'!F:F,'2010 Census Population'!B:B,'FIND YOUR GHG INVENTORY DATA'!B113),VLOOKUP('FIND YOUR GHG INVENTORY DATA'!B113,'2010 Census Population'!B:F,5,FALSE))</f>
        <v>700</v>
      </c>
      <c r="M113" s="142">
        <f t="shared" si="3"/>
        <v>19.217142857142857</v>
      </c>
    </row>
    <row r="114" spans="1:13" x14ac:dyDescent="0.25">
      <c r="A114" s="69"/>
      <c r="B114" s="149" t="s">
        <v>170</v>
      </c>
      <c r="C114" s="140">
        <v>3686</v>
      </c>
      <c r="D114" s="156">
        <v>3634</v>
      </c>
      <c r="E114" s="156">
        <v>2</v>
      </c>
      <c r="F114" s="156">
        <v>1900</v>
      </c>
      <c r="G114" s="156">
        <v>154</v>
      </c>
      <c r="H114" s="156">
        <v>245</v>
      </c>
      <c r="I114" s="156">
        <v>0</v>
      </c>
      <c r="J114" s="142"/>
      <c r="K114" s="143">
        <f>SUM(Table2[[#This Row],[Residential]:[Energy Supply]])</f>
        <v>9621</v>
      </c>
      <c r="L114" s="137">
        <f>IF(VLOOKUP('FIND YOUR GHG INVENTORY DATA'!B114,'2010 Census Population'!B:E,4,FALSE)="1",SUMIFS('2010 Census Population'!F:F,'2010 Census Population'!B:B,'FIND YOUR GHG INVENTORY DATA'!B114),VLOOKUP('FIND YOUR GHG INVENTORY DATA'!B114,'2010 Census Population'!B:F,5,FALSE))</f>
        <v>502</v>
      </c>
      <c r="M114" s="142">
        <f t="shared" si="3"/>
        <v>19.165338645418327</v>
      </c>
    </row>
    <row r="115" spans="1:13" x14ac:dyDescent="0.25">
      <c r="A115" s="69"/>
      <c r="B115" s="149" t="s">
        <v>171</v>
      </c>
      <c r="C115" s="140">
        <v>2479</v>
      </c>
      <c r="D115" s="156">
        <v>2131</v>
      </c>
      <c r="E115" s="156">
        <v>3</v>
      </c>
      <c r="F115" s="156">
        <v>1352</v>
      </c>
      <c r="G115" s="156">
        <v>165</v>
      </c>
      <c r="H115" s="156">
        <v>232</v>
      </c>
      <c r="I115" s="156">
        <v>0</v>
      </c>
      <c r="J115" s="142"/>
      <c r="K115" s="143">
        <f>SUM(Table2[[#This Row],[Residential]:[Energy Supply]])</f>
        <v>6362</v>
      </c>
      <c r="L115" s="137">
        <f>IF(VLOOKUP('FIND YOUR GHG INVENTORY DATA'!B115,'2010 Census Population'!B:E,4,FALSE)="1",SUMIFS('2010 Census Population'!F:F,'2010 Census Population'!B:B,'FIND YOUR GHG INVENTORY DATA'!B115),VLOOKUP('FIND YOUR GHG INVENTORY DATA'!B115,'2010 Census Population'!B:F,5,FALSE))</f>
        <v>539</v>
      </c>
      <c r="M115" s="142">
        <f t="shared" si="3"/>
        <v>11.803339517625233</v>
      </c>
    </row>
    <row r="116" spans="1:13" x14ac:dyDescent="0.25">
      <c r="A116" s="69"/>
      <c r="B116" s="149" t="s">
        <v>172</v>
      </c>
      <c r="C116" s="140">
        <v>1487</v>
      </c>
      <c r="D116" s="156">
        <v>491</v>
      </c>
      <c r="E116" s="156">
        <v>0</v>
      </c>
      <c r="F116" s="156">
        <v>3227</v>
      </c>
      <c r="G116" s="156">
        <v>79</v>
      </c>
      <c r="H116" s="156">
        <v>101</v>
      </c>
      <c r="I116" s="156">
        <v>503</v>
      </c>
      <c r="J116" s="142"/>
      <c r="K116" s="143">
        <f>SUM(Table2[[#This Row],[Residential]:[Energy Supply]])</f>
        <v>5888</v>
      </c>
      <c r="L116" s="137">
        <f>IF(VLOOKUP('FIND YOUR GHG INVENTORY DATA'!B116,'2010 Census Population'!B:E,4,FALSE)="1",SUMIFS('2010 Census Population'!F:F,'2010 Census Population'!B:B,'FIND YOUR GHG INVENTORY DATA'!B116),VLOOKUP('FIND YOUR GHG INVENTORY DATA'!B116,'2010 Census Population'!B:F,5,FALSE))</f>
        <v>258</v>
      </c>
      <c r="M116" s="142">
        <f t="shared" si="3"/>
        <v>22.821705426356591</v>
      </c>
    </row>
    <row r="117" spans="1:13" x14ac:dyDescent="0.25">
      <c r="A117" s="69" t="s">
        <v>22</v>
      </c>
      <c r="B117" s="133" t="s">
        <v>93</v>
      </c>
      <c r="C117" s="72">
        <f>'Rensselaer Roll Up'!D14</f>
        <v>352601</v>
      </c>
      <c r="D117" s="72">
        <f>'Rensselaer Roll Up'!D21</f>
        <v>263919</v>
      </c>
      <c r="E117" s="72">
        <f>'Rensselaer Roll Up'!D29</f>
        <v>85503</v>
      </c>
      <c r="F117" s="72">
        <f>'Rensselaer Roll Up'!D49</f>
        <v>785904</v>
      </c>
      <c r="G117" s="72">
        <f>'Rensselaer Roll Up'!D59+'Rensselaer Roll Up'!D63</f>
        <v>48982</v>
      </c>
      <c r="H117" s="72">
        <f>'Rensselaer Roll Up'!D44</f>
        <v>59177</v>
      </c>
      <c r="I117" s="72">
        <f>'Rensselaer Roll Up'!D64</f>
        <v>49502</v>
      </c>
      <c r="J117" s="72">
        <f>'Rensselaer Roll Up'!D40</f>
        <v>41705</v>
      </c>
      <c r="K117" s="70">
        <f>SUM(Table2[[#This Row],[Residential]:[Energy Supply]])</f>
        <v>1687293</v>
      </c>
      <c r="L117" s="137">
        <f>IF(VLOOKUP('FIND YOUR GHG INVENTORY DATA'!B117,'2010 Census Population'!B:E,4,FALSE)="1",SUMIFS('2010 Census Population'!F:F,'2010 Census Population'!B:B,'FIND YOUR GHG INVENTORY DATA'!B117),VLOOKUP('FIND YOUR GHG INVENTORY DATA'!B117,'2010 Census Population'!B:F,5,FALSE))</f>
        <v>159429</v>
      </c>
      <c r="M117" s="74">
        <f t="shared" si="0"/>
        <v>10.583350582390908</v>
      </c>
    </row>
    <row r="118" spans="1:13" x14ac:dyDescent="0.25">
      <c r="A118" s="69"/>
      <c r="B118" s="149" t="s">
        <v>173</v>
      </c>
      <c r="C118" s="140">
        <v>50980</v>
      </c>
      <c r="D118" s="156">
        <v>94405</v>
      </c>
      <c r="E118" s="156">
        <v>35985</v>
      </c>
      <c r="F118" s="156">
        <v>93038</v>
      </c>
      <c r="G118" s="156">
        <v>15401</v>
      </c>
      <c r="H118" s="156">
        <v>19560</v>
      </c>
      <c r="I118" s="156">
        <v>0</v>
      </c>
      <c r="J118" s="142"/>
      <c r="K118" s="143">
        <f>SUM(Table2[[#This Row],[Residential]:[Energy Supply]])</f>
        <v>309369</v>
      </c>
      <c r="L118" s="137">
        <f>IF(VLOOKUP('FIND YOUR GHG INVENTORY DATA'!B118,'2010 Census Population'!B:E,4,FALSE)="1",SUMIFS('2010 Census Population'!F:F,'2010 Census Population'!B:B,'FIND YOUR GHG INVENTORY DATA'!B118),VLOOKUP('FIND YOUR GHG INVENTORY DATA'!B118,'2010 Census Population'!B:F,5,FALSE))</f>
        <v>50129</v>
      </c>
      <c r="M118" s="142">
        <f t="shared" ref="M118:M139" si="4">K118/L118</f>
        <v>6.1714576392906304</v>
      </c>
    </row>
    <row r="119" spans="1:13" x14ac:dyDescent="0.25">
      <c r="A119" s="69"/>
      <c r="B119" s="149" t="s">
        <v>174</v>
      </c>
      <c r="C119" s="140">
        <v>44021</v>
      </c>
      <c r="D119" s="156">
        <v>62906</v>
      </c>
      <c r="E119" s="156">
        <v>0</v>
      </c>
      <c r="F119" s="156">
        <v>84844</v>
      </c>
      <c r="G119" s="156">
        <v>5061</v>
      </c>
      <c r="H119" s="156">
        <v>6628</v>
      </c>
      <c r="I119" s="156">
        <v>1861</v>
      </c>
      <c r="J119" s="142"/>
      <c r="K119" s="143">
        <f>SUM(Table2[[#This Row],[Residential]:[Energy Supply]])</f>
        <v>205321</v>
      </c>
      <c r="L119" s="137">
        <f>IF(VLOOKUP('FIND YOUR GHG INVENTORY DATA'!B119,'2010 Census Population'!B:E,4,FALSE)="1",SUMIFS('2010 Census Population'!F:F,'2010 Census Population'!B:B,'FIND YOUR GHG INVENTORY DATA'!B119),VLOOKUP('FIND YOUR GHG INVENTORY DATA'!B119,'2010 Census Population'!B:F,5,FALSE))</f>
        <v>16473</v>
      </c>
      <c r="M119" s="142">
        <f t="shared" si="4"/>
        <v>12.464092757846172</v>
      </c>
    </row>
    <row r="120" spans="1:13" x14ac:dyDescent="0.25">
      <c r="A120" s="69"/>
      <c r="B120" s="149" t="s">
        <v>175</v>
      </c>
      <c r="C120" s="140">
        <v>41089</v>
      </c>
      <c r="D120" s="156">
        <v>19211</v>
      </c>
      <c r="E120" s="156">
        <v>0</v>
      </c>
      <c r="F120" s="156">
        <v>111557</v>
      </c>
      <c r="G120" s="156">
        <v>3931</v>
      </c>
      <c r="H120" s="156">
        <v>4986</v>
      </c>
      <c r="I120" s="156">
        <v>4798</v>
      </c>
      <c r="J120" s="142"/>
      <c r="K120" s="143">
        <f>SUM(Table2[[#This Row],[Residential]:[Energy Supply]])</f>
        <v>185572</v>
      </c>
      <c r="L120" s="137">
        <f>IF(VLOOKUP('FIND YOUR GHG INVENTORY DATA'!B120,'2010 Census Population'!B:E,4,FALSE)="1",SUMIFS('2010 Census Population'!F:F,'2010 Census Population'!B:B,'FIND YOUR GHG INVENTORY DATA'!B120),VLOOKUP('FIND YOUR GHG INVENTORY DATA'!B120,'2010 Census Population'!B:F,5,FALSE))</f>
        <v>12794</v>
      </c>
      <c r="M120" s="142">
        <f t="shared" si="4"/>
        <v>14.504611536657809</v>
      </c>
    </row>
    <row r="121" spans="1:13" x14ac:dyDescent="0.25">
      <c r="A121" s="69"/>
      <c r="B121" s="149" t="s">
        <v>176</v>
      </c>
      <c r="C121" s="140">
        <v>36251</v>
      </c>
      <c r="D121" s="156">
        <v>30102</v>
      </c>
      <c r="E121" s="156">
        <v>9605</v>
      </c>
      <c r="F121" s="156">
        <v>65166</v>
      </c>
      <c r="G121" s="156">
        <v>3710</v>
      </c>
      <c r="H121" s="156">
        <v>4902</v>
      </c>
      <c r="I121" s="156">
        <v>1437</v>
      </c>
      <c r="J121" s="142"/>
      <c r="K121" s="143">
        <f>SUM(Table2[[#This Row],[Residential]:[Energy Supply]])</f>
        <v>151173</v>
      </c>
      <c r="L121" s="137">
        <f>IF(VLOOKUP('FIND YOUR GHG INVENTORY DATA'!B121,'2010 Census Population'!B:E,4,FALSE)="1",SUMIFS('2010 Census Population'!F:F,'2010 Census Population'!B:B,'FIND YOUR GHG INVENTORY DATA'!B121),VLOOKUP('FIND YOUR GHG INVENTORY DATA'!B121,'2010 Census Population'!B:F,5,FALSE))</f>
        <v>12075</v>
      </c>
      <c r="M121" s="142">
        <f t="shared" si="4"/>
        <v>12.519503105590061</v>
      </c>
    </row>
    <row r="122" spans="1:13" x14ac:dyDescent="0.25">
      <c r="A122" s="69"/>
      <c r="B122" s="149" t="s">
        <v>177</v>
      </c>
      <c r="C122" s="140">
        <v>17765</v>
      </c>
      <c r="D122" s="156">
        <v>16254</v>
      </c>
      <c r="E122" s="156">
        <v>40187</v>
      </c>
      <c r="F122" s="156">
        <v>31665</v>
      </c>
      <c r="G122" s="156">
        <v>2886</v>
      </c>
      <c r="H122" s="156">
        <v>3675</v>
      </c>
      <c r="I122" s="156">
        <v>0</v>
      </c>
      <c r="J122" s="142"/>
      <c r="K122" s="143">
        <f>SUM(Table2[[#This Row],[Residential]:[Energy Supply]])</f>
        <v>112432</v>
      </c>
      <c r="L122" s="137">
        <f>IF(VLOOKUP('FIND YOUR GHG INVENTORY DATA'!B122,'2010 Census Population'!B:E,4,FALSE)="1",SUMIFS('2010 Census Population'!F:F,'2010 Census Population'!B:B,'FIND YOUR GHG INVENTORY DATA'!B122),VLOOKUP('FIND YOUR GHG INVENTORY DATA'!B122,'2010 Census Population'!B:F,5,FALSE))</f>
        <v>9392</v>
      </c>
      <c r="M122" s="142">
        <f t="shared" si="4"/>
        <v>11.971039182282794</v>
      </c>
    </row>
    <row r="123" spans="1:13" x14ac:dyDescent="0.25">
      <c r="A123" s="69"/>
      <c r="B123" s="149" t="s">
        <v>178</v>
      </c>
      <c r="C123" s="140">
        <v>31764</v>
      </c>
      <c r="D123" s="156">
        <v>13341</v>
      </c>
      <c r="E123" s="156">
        <v>0</v>
      </c>
      <c r="F123" s="156">
        <v>54671</v>
      </c>
      <c r="G123" s="156">
        <v>3669</v>
      </c>
      <c r="H123" s="156">
        <v>4621</v>
      </c>
      <c r="I123" s="156">
        <v>3436</v>
      </c>
      <c r="J123" s="142"/>
      <c r="K123" s="143">
        <f>SUM(Table2[[#This Row],[Residential]:[Energy Supply]])</f>
        <v>111502</v>
      </c>
      <c r="L123" s="137">
        <f>IF(VLOOKUP('FIND YOUR GHG INVENTORY DATA'!B123,'2010 Census Population'!B:E,4,FALSE)="1",SUMIFS('2010 Census Population'!F:F,'2010 Census Population'!B:B,'FIND YOUR GHG INVENTORY DATA'!B123),VLOOKUP('FIND YOUR GHG INVENTORY DATA'!B123,'2010 Census Population'!B:F,5,FALSE))</f>
        <v>11941</v>
      </c>
      <c r="M123" s="142">
        <f t="shared" si="4"/>
        <v>9.3377439075454323</v>
      </c>
    </row>
    <row r="124" spans="1:13" x14ac:dyDescent="0.25">
      <c r="A124" s="69" t="s">
        <v>179</v>
      </c>
      <c r="B124" s="149" t="s">
        <v>179</v>
      </c>
      <c r="C124" s="140">
        <v>23273</v>
      </c>
      <c r="D124" s="156">
        <v>6011</v>
      </c>
      <c r="E124" s="156">
        <v>0</v>
      </c>
      <c r="F124" s="156">
        <v>51601</v>
      </c>
      <c r="G124" s="156">
        <v>2359</v>
      </c>
      <c r="H124" s="156">
        <v>2956</v>
      </c>
      <c r="I124" s="156">
        <v>3854</v>
      </c>
      <c r="J124" s="142"/>
      <c r="K124" s="143">
        <f>SUM(Table2[[#This Row],[Residential]:[Energy Supply]])</f>
        <v>90054</v>
      </c>
      <c r="L124" s="137">
        <f>IF(VLOOKUP('FIND YOUR GHG INVENTORY DATA'!B124,'2010 Census Population'!B:E,4,FALSE)="1",SUMIFS('2010 Census Population'!F:F,'2010 Census Population'!B:B,'FIND YOUR GHG INVENTORY DATA'!B124),VLOOKUP('FIND YOUR GHG INVENTORY DATA'!B124,'2010 Census Population'!B:F,5,FALSE))</f>
        <v>7679</v>
      </c>
      <c r="M124" s="142">
        <f t="shared" si="4"/>
        <v>11.727308243260842</v>
      </c>
    </row>
    <row r="125" spans="1:13" x14ac:dyDescent="0.25">
      <c r="A125" s="69"/>
      <c r="B125" s="149" t="s">
        <v>180</v>
      </c>
      <c r="C125" s="140">
        <v>29766</v>
      </c>
      <c r="D125" s="156">
        <v>8396</v>
      </c>
      <c r="E125" s="156">
        <v>742</v>
      </c>
      <c r="F125" s="156">
        <v>33103</v>
      </c>
      <c r="G125" s="156">
        <v>2621</v>
      </c>
      <c r="H125" s="156">
        <v>3320</v>
      </c>
      <c r="I125" s="156">
        <v>2716</v>
      </c>
      <c r="J125" s="142"/>
      <c r="K125" s="143">
        <f>SUM(Table2[[#This Row],[Residential]:[Energy Supply]])</f>
        <v>80664</v>
      </c>
      <c r="L125" s="137">
        <f>IF(VLOOKUP('FIND YOUR GHG INVENTORY DATA'!B125,'2010 Census Population'!B:E,4,FALSE)="1",SUMIFS('2010 Census Population'!F:F,'2010 Census Population'!B:B,'FIND YOUR GHG INVENTORY DATA'!B125),VLOOKUP('FIND YOUR GHG INVENTORY DATA'!B125,'2010 Census Population'!B:F,5,FALSE))</f>
        <v>8530</v>
      </c>
      <c r="M125" s="142">
        <f t="shared" si="4"/>
        <v>9.4565064478311847</v>
      </c>
    </row>
    <row r="126" spans="1:13" x14ac:dyDescent="0.25">
      <c r="A126" s="69"/>
      <c r="B126" s="149" t="s">
        <v>181</v>
      </c>
      <c r="C126" s="140">
        <v>19416</v>
      </c>
      <c r="D126" s="156">
        <v>9931</v>
      </c>
      <c r="E126" s="156">
        <v>3163</v>
      </c>
      <c r="F126" s="156">
        <v>35750</v>
      </c>
      <c r="G126" s="156">
        <v>2127</v>
      </c>
      <c r="H126" s="156">
        <v>2707</v>
      </c>
      <c r="I126" s="156">
        <v>4884</v>
      </c>
      <c r="J126" s="142"/>
      <c r="K126" s="143">
        <f>SUM(Table2[[#This Row],[Residential]:[Energy Supply]])</f>
        <v>77978</v>
      </c>
      <c r="L126" s="137">
        <f>IF(VLOOKUP('FIND YOUR GHG INVENTORY DATA'!B126,'2010 Census Population'!B:E,4,FALSE)="1",SUMIFS('2010 Census Population'!F:F,'2010 Census Population'!B:B,'FIND YOUR GHG INVENTORY DATA'!B126),VLOOKUP('FIND YOUR GHG INVENTORY DATA'!B126,'2010 Census Population'!B:F,5,FALSE))</f>
        <v>6924</v>
      </c>
      <c r="M126" s="142">
        <f t="shared" si="4"/>
        <v>11.261987290583479</v>
      </c>
    </row>
    <row r="127" spans="1:13" x14ac:dyDescent="0.25">
      <c r="A127" s="69"/>
      <c r="B127" s="149" t="s">
        <v>182</v>
      </c>
      <c r="C127" s="140">
        <v>16382</v>
      </c>
      <c r="D127" s="156">
        <v>3960</v>
      </c>
      <c r="E127" s="156">
        <v>0</v>
      </c>
      <c r="F127" s="156">
        <v>41968</v>
      </c>
      <c r="G127" s="156">
        <v>1762</v>
      </c>
      <c r="H127" s="156">
        <v>2185</v>
      </c>
      <c r="I127" s="156">
        <v>4775</v>
      </c>
      <c r="J127" s="142"/>
      <c r="K127" s="143">
        <f>SUM(Table2[[#This Row],[Residential]:[Energy Supply]])</f>
        <v>71032</v>
      </c>
      <c r="L127" s="137">
        <f>IF(VLOOKUP('FIND YOUR GHG INVENTORY DATA'!B127,'2010 Census Population'!B:E,4,FALSE)="1",SUMIFS('2010 Census Population'!F:F,'2010 Census Population'!B:B,'FIND YOUR GHG INVENTORY DATA'!B127),VLOOKUP('FIND YOUR GHG INVENTORY DATA'!B127,'2010 Census Population'!B:F,5,FALSE))</f>
        <v>5735</v>
      </c>
      <c r="M127" s="142">
        <f t="shared" si="4"/>
        <v>12.385701830863121</v>
      </c>
    </row>
    <row r="128" spans="1:13" x14ac:dyDescent="0.25">
      <c r="A128" s="69"/>
      <c r="B128" s="149" t="s">
        <v>183</v>
      </c>
      <c r="C128" s="140">
        <v>15951</v>
      </c>
      <c r="D128" s="156">
        <v>4366</v>
      </c>
      <c r="E128" s="156">
        <v>0</v>
      </c>
      <c r="F128" s="156">
        <v>26514</v>
      </c>
      <c r="G128" s="156">
        <v>1471</v>
      </c>
      <c r="H128" s="156">
        <v>1840</v>
      </c>
      <c r="I128" s="156">
        <v>3443</v>
      </c>
      <c r="J128" s="142"/>
      <c r="K128" s="143">
        <f>SUM(Table2[[#This Row],[Residential]:[Energy Supply]])</f>
        <v>53585</v>
      </c>
      <c r="L128" s="137">
        <f>IF(VLOOKUP('FIND YOUR GHG INVENTORY DATA'!B128,'2010 Census Population'!B:E,4,FALSE)="1",SUMIFS('2010 Census Population'!F:F,'2010 Census Population'!B:B,'FIND YOUR GHG INVENTORY DATA'!B128),VLOOKUP('FIND YOUR GHG INVENTORY DATA'!B128,'2010 Census Population'!B:F,5,FALSE))</f>
        <v>4789</v>
      </c>
      <c r="M128" s="142">
        <f t="shared" si="4"/>
        <v>11.189183545625392</v>
      </c>
    </row>
    <row r="129" spans="1:13" x14ac:dyDescent="0.25">
      <c r="A129" s="69"/>
      <c r="B129" s="149" t="s">
        <v>184</v>
      </c>
      <c r="C129" s="140">
        <v>12900</v>
      </c>
      <c r="D129" s="156">
        <v>3529</v>
      </c>
      <c r="E129" s="156">
        <v>0</v>
      </c>
      <c r="F129" s="156">
        <v>23649</v>
      </c>
      <c r="G129" s="156">
        <v>1392</v>
      </c>
      <c r="H129" s="156">
        <v>1738</v>
      </c>
      <c r="I129" s="156">
        <v>2507</v>
      </c>
      <c r="J129" s="142"/>
      <c r="K129" s="143">
        <f>SUM(Table2[[#This Row],[Residential]:[Energy Supply]])</f>
        <v>45715</v>
      </c>
      <c r="L129" s="137">
        <f>IF(VLOOKUP('FIND YOUR GHG INVENTORY DATA'!B129,'2010 Census Population'!B:E,4,FALSE)="1",SUMIFS('2010 Census Population'!F:F,'2010 Census Population'!B:B,'FIND YOUR GHG INVENTORY DATA'!B129),VLOOKUP('FIND YOUR GHG INVENTORY DATA'!B129,'2010 Census Population'!B:F,5,FALSE))</f>
        <v>4530</v>
      </c>
      <c r="M129" s="142">
        <f t="shared" si="4"/>
        <v>10.091611479028698</v>
      </c>
    </row>
    <row r="130" spans="1:13" x14ac:dyDescent="0.25">
      <c r="A130" s="69"/>
      <c r="B130" s="149" t="s">
        <v>185</v>
      </c>
      <c r="C130" s="140">
        <v>3122</v>
      </c>
      <c r="D130" s="156">
        <v>2307</v>
      </c>
      <c r="E130" s="156">
        <v>268</v>
      </c>
      <c r="F130" s="156">
        <v>19347</v>
      </c>
      <c r="G130" s="156">
        <v>892</v>
      </c>
      <c r="H130" s="156">
        <v>1130</v>
      </c>
      <c r="I130" s="156">
        <v>4485</v>
      </c>
      <c r="J130" s="142"/>
      <c r="K130" s="143">
        <f>SUM(Table2[[#This Row],[Residential]:[Energy Supply]])</f>
        <v>31551</v>
      </c>
      <c r="L130" s="137">
        <f>IF(VLOOKUP('FIND YOUR GHG INVENTORY DATA'!B130,'2010 Census Population'!B:E,4,FALSE)="1",SUMIFS('2010 Census Population'!F:F,'2010 Census Population'!B:B,'FIND YOUR GHG INVENTORY DATA'!B130),VLOOKUP('FIND YOUR GHG INVENTORY DATA'!B130,'2010 Census Population'!B:F,5,FALSE))</f>
        <v>2903</v>
      </c>
      <c r="M130" s="142">
        <f t="shared" si="4"/>
        <v>10.868411987599035</v>
      </c>
    </row>
    <row r="131" spans="1:13" x14ac:dyDescent="0.25">
      <c r="A131" s="69"/>
      <c r="B131" s="149" t="s">
        <v>186</v>
      </c>
      <c r="C131" s="140">
        <v>9289</v>
      </c>
      <c r="D131" s="156">
        <v>5709</v>
      </c>
      <c r="E131" s="156">
        <v>3162</v>
      </c>
      <c r="F131" s="156">
        <v>7826</v>
      </c>
      <c r="G131" s="156">
        <v>1076</v>
      </c>
      <c r="H131" s="156">
        <v>1376</v>
      </c>
      <c r="I131" s="156">
        <v>0</v>
      </c>
      <c r="J131" s="142"/>
      <c r="K131" s="143">
        <f>SUM(Table2[[#This Row],[Residential]:[Energy Supply]])</f>
        <v>28438</v>
      </c>
      <c r="L131" s="137">
        <f>IF(VLOOKUP('FIND YOUR GHG INVENTORY DATA'!B131,'2010 Census Population'!B:E,4,FALSE)="1",SUMIFS('2010 Census Population'!F:F,'2010 Census Population'!B:B,'FIND YOUR GHG INVENTORY DATA'!B131),VLOOKUP('FIND YOUR GHG INVENTORY DATA'!B131,'2010 Census Population'!B:F,5,FALSE))</f>
        <v>3501</v>
      </c>
      <c r="M131" s="142">
        <f t="shared" si="4"/>
        <v>8.1228220508426165</v>
      </c>
    </row>
    <row r="132" spans="1:13" x14ac:dyDescent="0.25">
      <c r="A132" s="69"/>
      <c r="B132" s="149" t="s">
        <v>187</v>
      </c>
      <c r="C132" s="140">
        <v>6826</v>
      </c>
      <c r="D132" s="156">
        <v>2043</v>
      </c>
      <c r="E132" s="156">
        <v>300</v>
      </c>
      <c r="F132" s="156">
        <v>12150</v>
      </c>
      <c r="G132" s="156">
        <v>578</v>
      </c>
      <c r="H132" s="156">
        <v>734</v>
      </c>
      <c r="I132" s="156">
        <v>4618</v>
      </c>
      <c r="J132" s="142"/>
      <c r="K132" s="143">
        <f>SUM(Table2[[#This Row],[Residential]:[Energy Supply]])</f>
        <v>27249</v>
      </c>
      <c r="L132" s="137">
        <f>IF(VLOOKUP('FIND YOUR GHG INVENTORY DATA'!B132,'2010 Census Population'!B:E,4,FALSE)="1",SUMIFS('2010 Census Population'!F:F,'2010 Census Population'!B:B,'FIND YOUR GHG INVENTORY DATA'!B132),VLOOKUP('FIND YOUR GHG INVENTORY DATA'!B132,'2010 Census Population'!B:F,5,FALSE))</f>
        <v>1880</v>
      </c>
      <c r="M132" s="142">
        <f t="shared" si="4"/>
        <v>14.494148936170212</v>
      </c>
    </row>
    <row r="133" spans="1:13" x14ac:dyDescent="0.25">
      <c r="A133" s="69"/>
      <c r="B133" s="149" t="s">
        <v>188</v>
      </c>
      <c r="C133" s="140">
        <v>7181</v>
      </c>
      <c r="D133" s="156">
        <v>2181</v>
      </c>
      <c r="E133" s="156">
        <v>0</v>
      </c>
      <c r="F133" s="156">
        <v>11276</v>
      </c>
      <c r="G133" s="156">
        <v>654</v>
      </c>
      <c r="H133" s="156">
        <v>822</v>
      </c>
      <c r="I133" s="156">
        <v>3465</v>
      </c>
      <c r="J133" s="142"/>
      <c r="K133" s="143">
        <f>SUM(Table2[[#This Row],[Residential]:[Energy Supply]])</f>
        <v>25579</v>
      </c>
      <c r="L133" s="137">
        <f>IF(VLOOKUP('FIND YOUR GHG INVENTORY DATA'!B133,'2010 Census Population'!B:E,4,FALSE)="1",SUMIFS('2010 Census Population'!F:F,'2010 Census Population'!B:B,'FIND YOUR GHG INVENTORY DATA'!B133),VLOOKUP('FIND YOUR GHG INVENTORY DATA'!B133,'2010 Census Population'!B:F,5,FALSE))</f>
        <v>2130</v>
      </c>
      <c r="M133" s="142">
        <f t="shared" si="4"/>
        <v>12.008920187793427</v>
      </c>
    </row>
    <row r="134" spans="1:13" x14ac:dyDescent="0.25">
      <c r="A134" s="69"/>
      <c r="B134" s="149" t="s">
        <v>189</v>
      </c>
      <c r="C134" s="140">
        <v>5457</v>
      </c>
      <c r="D134" s="156">
        <v>1405</v>
      </c>
      <c r="E134" s="156">
        <v>1759</v>
      </c>
      <c r="F134" s="156">
        <v>10921</v>
      </c>
      <c r="G134" s="156">
        <v>469</v>
      </c>
      <c r="H134" s="156">
        <v>604</v>
      </c>
      <c r="I134" s="156">
        <v>3224</v>
      </c>
      <c r="J134" s="142"/>
      <c r="K134" s="143">
        <f>SUM(Table2[[#This Row],[Residential]:[Energy Supply]])</f>
        <v>23839</v>
      </c>
      <c r="L134" s="137">
        <f>IF(VLOOKUP('FIND YOUR GHG INVENTORY DATA'!B134,'2010 Census Population'!B:E,4,FALSE)="1",SUMIFS('2010 Census Population'!F:F,'2010 Census Population'!B:B,'FIND YOUR GHG INVENTORY DATA'!B134),VLOOKUP('FIND YOUR GHG INVENTORY DATA'!B134,'2010 Census Population'!B:F,5,FALSE))</f>
        <v>1525</v>
      </c>
      <c r="M134" s="142">
        <f t="shared" si="4"/>
        <v>15.632131147540983</v>
      </c>
    </row>
    <row r="135" spans="1:13" x14ac:dyDescent="0.25">
      <c r="A135" s="69"/>
      <c r="B135" s="149" t="s">
        <v>190</v>
      </c>
      <c r="C135" s="140">
        <v>4107</v>
      </c>
      <c r="D135" s="156">
        <v>2465</v>
      </c>
      <c r="E135" s="156">
        <v>0</v>
      </c>
      <c r="F135" s="156">
        <v>4204</v>
      </c>
      <c r="G135" s="156">
        <v>453</v>
      </c>
      <c r="H135" s="156">
        <v>574</v>
      </c>
      <c r="I135" s="156">
        <v>0</v>
      </c>
      <c r="J135" s="142"/>
      <c r="K135" s="143">
        <f>SUM(Table2[[#This Row],[Residential]:[Energy Supply]])</f>
        <v>11803</v>
      </c>
      <c r="L135" s="137">
        <f>IF(VLOOKUP('FIND YOUR GHG INVENTORY DATA'!B135,'2010 Census Population'!B:E,4,FALSE)="1",SUMIFS('2010 Census Population'!F:F,'2010 Census Population'!B:B,'FIND YOUR GHG INVENTORY DATA'!B135),VLOOKUP('FIND YOUR GHG INVENTORY DATA'!B135,'2010 Census Population'!B:F,5,FALSE))</f>
        <v>1473</v>
      </c>
      <c r="M135" s="142">
        <f t="shared" si="4"/>
        <v>8.0128988458927353</v>
      </c>
    </row>
    <row r="136" spans="1:13" x14ac:dyDescent="0.25">
      <c r="A136" s="69"/>
      <c r="B136" s="149" t="s">
        <v>191</v>
      </c>
      <c r="C136" s="140">
        <v>3700</v>
      </c>
      <c r="D136" s="156">
        <v>1182</v>
      </c>
      <c r="E136" s="156">
        <v>0</v>
      </c>
      <c r="F136" s="156">
        <v>4964</v>
      </c>
      <c r="G136" s="156">
        <v>348</v>
      </c>
      <c r="H136" s="156">
        <v>436</v>
      </c>
      <c r="I136" s="156">
        <v>0</v>
      </c>
      <c r="J136" s="142"/>
      <c r="K136" s="143">
        <f>SUM(Table2[[#This Row],[Residential]:[Energy Supply]])</f>
        <v>10630</v>
      </c>
      <c r="L136" s="137">
        <f>IF(VLOOKUP('FIND YOUR GHG INVENTORY DATA'!B136,'2010 Census Population'!B:E,4,FALSE)="1",SUMIFS('2010 Census Population'!F:F,'2010 Census Population'!B:B,'FIND YOUR GHG INVENTORY DATA'!B136),VLOOKUP('FIND YOUR GHG INVENTORY DATA'!B136,'2010 Census Population'!B:F,5,FALSE))</f>
        <v>1069</v>
      </c>
      <c r="M136" s="142">
        <f t="shared" si="4"/>
        <v>9.9438727782974734</v>
      </c>
    </row>
    <row r="137" spans="1:13" x14ac:dyDescent="0.25">
      <c r="A137" s="69"/>
      <c r="B137" s="149" t="s">
        <v>192</v>
      </c>
      <c r="C137" s="140">
        <v>1856</v>
      </c>
      <c r="D137" s="156">
        <v>876</v>
      </c>
      <c r="E137" s="156">
        <v>0</v>
      </c>
      <c r="F137" s="156">
        <v>5455</v>
      </c>
      <c r="G137" s="156">
        <v>182</v>
      </c>
      <c r="H137" s="156">
        <v>232</v>
      </c>
      <c r="I137" s="156">
        <v>0</v>
      </c>
      <c r="J137" s="142"/>
      <c r="K137" s="143">
        <f>SUM(Table2[[#This Row],[Residential]:[Energy Supply]])</f>
        <v>8601</v>
      </c>
      <c r="L137" s="137">
        <f>IF(VLOOKUP('FIND YOUR GHG INVENTORY DATA'!B137,'2010 Census Population'!B:E,4,FALSE)="1",SUMIFS('2010 Census Population'!F:F,'2010 Census Population'!B:B,'FIND YOUR GHG INVENTORY DATA'!B137),VLOOKUP('FIND YOUR GHG INVENTORY DATA'!B137,'2010 Census Population'!B:F,5,FALSE))</f>
        <v>592</v>
      </c>
      <c r="M137" s="142">
        <f t="shared" si="4"/>
        <v>14.528716216216216</v>
      </c>
    </row>
    <row r="138" spans="1:13" x14ac:dyDescent="0.25">
      <c r="A138" s="69"/>
      <c r="B138" s="149" t="s">
        <v>194</v>
      </c>
      <c r="C138" s="140">
        <v>1955</v>
      </c>
      <c r="D138" s="156">
        <v>535</v>
      </c>
      <c r="E138" s="156">
        <v>0</v>
      </c>
      <c r="F138" s="156">
        <v>4598</v>
      </c>
      <c r="G138" s="156">
        <v>180</v>
      </c>
      <c r="H138" s="156">
        <v>226</v>
      </c>
      <c r="I138" s="156">
        <v>0</v>
      </c>
      <c r="J138" s="142"/>
      <c r="K138" s="143">
        <f>SUM(Table2[[#This Row],[Residential]:[Energy Supply]])</f>
        <v>7494</v>
      </c>
      <c r="L138" s="137">
        <f>IF(VLOOKUP('FIND YOUR GHG INVENTORY DATA'!B138,'2010 Census Population'!B:E,4,FALSE)="1",SUMIFS('2010 Census Population'!F:F,'2010 Census Population'!B:B,'FIND YOUR GHG INVENTORY DATA'!B138),VLOOKUP('FIND YOUR GHG INVENTORY DATA'!B138,'2010 Census Population'!B:F,5,FALSE))</f>
        <v>587</v>
      </c>
      <c r="M138" s="142">
        <f t="shared" si="4"/>
        <v>12.766609880749574</v>
      </c>
    </row>
    <row r="139" spans="1:13" x14ac:dyDescent="0.25">
      <c r="A139" s="69"/>
      <c r="B139" s="149" t="s">
        <v>193</v>
      </c>
      <c r="C139" s="140">
        <v>1620</v>
      </c>
      <c r="D139" s="156">
        <v>400</v>
      </c>
      <c r="E139" s="140">
        <v>0</v>
      </c>
      <c r="F139" s="155">
        <v>3353</v>
      </c>
      <c r="G139" s="156">
        <v>143</v>
      </c>
      <c r="H139" s="140">
        <v>180</v>
      </c>
      <c r="I139" s="156">
        <v>0</v>
      </c>
      <c r="J139" s="142"/>
      <c r="K139" s="143">
        <f>SUM(Table2[[#This Row],[Residential]:[Energy Supply]])</f>
        <v>5696</v>
      </c>
      <c r="L139" s="137">
        <f>IF(VLOOKUP('FIND YOUR GHG INVENTORY DATA'!B139,'2010 Census Population'!B:E,4,FALSE)="1",SUMIFS('2010 Census Population'!F:F,'2010 Census Population'!B:B,'FIND YOUR GHG INVENTORY DATA'!B139),VLOOKUP('FIND YOUR GHG INVENTORY DATA'!B139,'2010 Census Population'!B:F,5,FALSE))</f>
        <v>397</v>
      </c>
      <c r="M139" s="142">
        <f t="shared" si="4"/>
        <v>14.347607052896725</v>
      </c>
    </row>
    <row r="140" spans="1:13" x14ac:dyDescent="0.25">
      <c r="A140" s="69" t="s">
        <v>22</v>
      </c>
      <c r="B140" s="133" t="s">
        <v>94</v>
      </c>
      <c r="C140" s="72">
        <f>'Saratoga Roll Up'!D14</f>
        <v>574089</v>
      </c>
      <c r="D140" s="72">
        <f>'Saratoga Roll Up'!D21</f>
        <v>308295</v>
      </c>
      <c r="E140" s="72">
        <f>'Saratoga Roll Up'!D29</f>
        <v>412832</v>
      </c>
      <c r="F140" s="72">
        <f>'Saratoga Roll Up'!D49</f>
        <v>1420156</v>
      </c>
      <c r="G140" s="153">
        <f>'Saratoga Roll Up'!D59+'Saratoga Roll Up'!D63</f>
        <v>77096</v>
      </c>
      <c r="H140" s="72">
        <f>'Saratoga Roll Up'!D44</f>
        <v>81514</v>
      </c>
      <c r="I140" s="72">
        <f>'Saratoga Roll Up'!D64</f>
        <v>61427</v>
      </c>
      <c r="J140" s="72">
        <f>'Saratoga Roll Up'!D40</f>
        <v>100587</v>
      </c>
      <c r="K140" s="70">
        <f>SUM(Table2[[#This Row],[Residential]:[Energy Supply]])</f>
        <v>3035996</v>
      </c>
      <c r="L140" s="137">
        <f>IF(VLOOKUP('FIND YOUR GHG INVENTORY DATA'!B140,'2010 Census Population'!B:E,4,FALSE)="1",SUMIFS('2010 Census Population'!F:F,'2010 Census Population'!B:B,'FIND YOUR GHG INVENTORY DATA'!B140),VLOOKUP('FIND YOUR GHG INVENTORY DATA'!B140,'2010 Census Population'!B:F,5,FALSE))</f>
        <v>219607</v>
      </c>
      <c r="M140" s="74">
        <f t="shared" si="0"/>
        <v>13.824677719744816</v>
      </c>
    </row>
    <row r="141" spans="1:13" x14ac:dyDescent="0.25">
      <c r="A141" s="69"/>
      <c r="B141" s="149" t="s">
        <v>195</v>
      </c>
      <c r="C141" s="140">
        <v>99042</v>
      </c>
      <c r="D141" s="156">
        <v>52279</v>
      </c>
      <c r="E141" s="156">
        <v>92</v>
      </c>
      <c r="F141" s="156">
        <v>262581</v>
      </c>
      <c r="G141" s="156">
        <v>12886</v>
      </c>
      <c r="H141" s="156">
        <v>14375</v>
      </c>
      <c r="I141" s="156">
        <v>3791</v>
      </c>
      <c r="J141" s="142"/>
      <c r="K141" s="143">
        <f>SUM(Table2[[#This Row],[Residential]:[Energy Supply]])</f>
        <v>445046</v>
      </c>
      <c r="L141" s="137">
        <f>IF(VLOOKUP('FIND YOUR GHG INVENTORY DATA'!B141,'2010 Census Population'!B:E,4,FALSE)="1",SUMIFS('2010 Census Population'!F:F,'2010 Census Population'!B:B,'FIND YOUR GHG INVENTORY DATA'!B141),VLOOKUP('FIND YOUR GHG INVENTORY DATA'!B141,'2010 Census Population'!B:F,5,FALSE))</f>
        <v>36705</v>
      </c>
      <c r="M141" s="142">
        <f t="shared" ref="M141:M170" si="5">K141/L141</f>
        <v>12.124942105980113</v>
      </c>
    </row>
    <row r="142" spans="1:13" x14ac:dyDescent="0.25">
      <c r="A142" s="69"/>
      <c r="B142" s="149" t="s">
        <v>196</v>
      </c>
      <c r="C142" s="140">
        <v>68673</v>
      </c>
      <c r="D142" s="156">
        <v>76661</v>
      </c>
      <c r="E142" s="156">
        <v>61223</v>
      </c>
      <c r="F142" s="156">
        <v>129676</v>
      </c>
      <c r="G142" s="156">
        <v>9333</v>
      </c>
      <c r="H142" s="156">
        <v>10849</v>
      </c>
      <c r="I142" s="156">
        <v>0</v>
      </c>
      <c r="J142" s="142"/>
      <c r="K142" s="143">
        <f>SUM(Table2[[#This Row],[Residential]:[Energy Supply]])</f>
        <v>356415</v>
      </c>
      <c r="L142" s="137">
        <f>IF(VLOOKUP('FIND YOUR GHG INVENTORY DATA'!B142,'2010 Census Population'!B:E,4,FALSE)="1",SUMIFS('2010 Census Population'!F:F,'2010 Census Population'!B:B,'FIND YOUR GHG INVENTORY DATA'!B142),VLOOKUP('FIND YOUR GHG INVENTORY DATA'!B142,'2010 Census Population'!B:F,5,FALSE))</f>
        <v>26586</v>
      </c>
      <c r="M142" s="142">
        <f t="shared" si="5"/>
        <v>13.406116000902731</v>
      </c>
    </row>
    <row r="143" spans="1:13" x14ac:dyDescent="0.25">
      <c r="A143" s="69"/>
      <c r="B143" s="149" t="s">
        <v>197</v>
      </c>
      <c r="C143" s="140">
        <v>20742</v>
      </c>
      <c r="D143" s="156">
        <v>10074</v>
      </c>
      <c r="E143" s="156">
        <v>270643</v>
      </c>
      <c r="F143" s="156">
        <v>25317</v>
      </c>
      <c r="G143" s="156">
        <v>2957</v>
      </c>
      <c r="H143" s="156">
        <v>3876</v>
      </c>
      <c r="I143" s="156">
        <v>516</v>
      </c>
      <c r="J143" s="142"/>
      <c r="K143" s="143">
        <f>SUM(Table2[[#This Row],[Residential]:[Energy Supply]])</f>
        <v>334125</v>
      </c>
      <c r="L143" s="137">
        <f>IF(VLOOKUP('FIND YOUR GHG INVENTORY DATA'!B143,'2010 Census Population'!B:E,4,FALSE)="1",SUMIFS('2010 Census Population'!F:F,'2010 Census Population'!B:B,'FIND YOUR GHG INVENTORY DATA'!B143),VLOOKUP('FIND YOUR GHG INVENTORY DATA'!B143,'2010 Census Population'!B:F,5,FALSE))</f>
        <v>8423</v>
      </c>
      <c r="M143" s="142">
        <f t="shared" si="5"/>
        <v>39.66817048557521</v>
      </c>
    </row>
    <row r="144" spans="1:13" x14ac:dyDescent="0.25">
      <c r="A144" s="69"/>
      <c r="B144" s="149" t="s">
        <v>198</v>
      </c>
      <c r="C144" s="140">
        <v>57636</v>
      </c>
      <c r="D144" s="156">
        <v>32438</v>
      </c>
      <c r="E144" s="156">
        <v>26301</v>
      </c>
      <c r="F144" s="156">
        <v>135040</v>
      </c>
      <c r="G144" s="156">
        <v>7560</v>
      </c>
      <c r="H144" s="156">
        <v>8588</v>
      </c>
      <c r="I144" s="156">
        <v>2562</v>
      </c>
      <c r="J144" s="142"/>
      <c r="K144" s="143">
        <f>SUM(Table2[[#This Row],[Residential]:[Energy Supply]])</f>
        <v>270125</v>
      </c>
      <c r="L144" s="137">
        <f>IF(VLOOKUP('FIND YOUR GHG INVENTORY DATA'!B144,'2010 Census Population'!B:E,4,FALSE)="1",SUMIFS('2010 Census Population'!F:F,'2010 Census Population'!B:B,'FIND YOUR GHG INVENTORY DATA'!B144),VLOOKUP('FIND YOUR GHG INVENTORY DATA'!B144,'2010 Census Population'!B:F,5,FALSE))</f>
        <v>21535</v>
      </c>
      <c r="M144" s="142">
        <f t="shared" si="5"/>
        <v>12.543533782214999</v>
      </c>
    </row>
    <row r="145" spans="1:13" x14ac:dyDescent="0.25">
      <c r="A145" s="69"/>
      <c r="B145" s="149" t="s">
        <v>199</v>
      </c>
      <c r="C145" s="140">
        <v>37252</v>
      </c>
      <c r="D145" s="156">
        <v>21017</v>
      </c>
      <c r="E145" s="156">
        <v>812</v>
      </c>
      <c r="F145" s="156">
        <v>185464</v>
      </c>
      <c r="G145" s="156">
        <v>5183</v>
      </c>
      <c r="H145" s="156">
        <v>5782</v>
      </c>
      <c r="I145" s="156">
        <v>2196</v>
      </c>
      <c r="J145" s="142"/>
      <c r="K145" s="143">
        <f>SUM(Table2[[#This Row],[Residential]:[Energy Supply]])</f>
        <v>257706</v>
      </c>
      <c r="L145" s="137">
        <f>IF(VLOOKUP('FIND YOUR GHG INVENTORY DATA'!B145,'2010 Census Population'!B:E,4,FALSE)="1",SUMIFS('2010 Census Population'!F:F,'2010 Census Population'!B:B,'FIND YOUR GHG INVENTORY DATA'!B145),VLOOKUP('FIND YOUR GHG INVENTORY DATA'!B145,'2010 Census Population'!B:F,5,FALSE))</f>
        <v>14765</v>
      </c>
      <c r="M145" s="142">
        <f t="shared" si="5"/>
        <v>17.453843548933289</v>
      </c>
    </row>
    <row r="146" spans="1:13" x14ac:dyDescent="0.25">
      <c r="A146" s="69"/>
      <c r="B146" s="149" t="s">
        <v>200</v>
      </c>
      <c r="C146" s="140">
        <v>39633</v>
      </c>
      <c r="D146" s="156">
        <v>17481</v>
      </c>
      <c r="E146" s="156">
        <v>87983</v>
      </c>
      <c r="F146" s="156">
        <v>82221</v>
      </c>
      <c r="G146" s="156">
        <v>5170</v>
      </c>
      <c r="H146" s="156">
        <v>5685</v>
      </c>
      <c r="I146" s="156">
        <v>3297</v>
      </c>
      <c r="J146" s="142"/>
      <c r="K146" s="143">
        <f>SUM(Table2[[#This Row],[Residential]:[Energy Supply]])</f>
        <v>241470</v>
      </c>
      <c r="L146" s="137">
        <f>IF(VLOOKUP('FIND YOUR GHG INVENTORY DATA'!B146,'2010 Census Population'!B:E,4,FALSE)="1",SUMIFS('2010 Census Population'!F:F,'2010 Census Population'!B:B,'FIND YOUR GHG INVENTORY DATA'!B146),VLOOKUP('FIND YOUR GHG INVENTORY DATA'!B146,'2010 Census Population'!B:F,5,FALSE))</f>
        <v>14728</v>
      </c>
      <c r="M146" s="142">
        <f t="shared" si="5"/>
        <v>16.395301466594244</v>
      </c>
    </row>
    <row r="147" spans="1:13" x14ac:dyDescent="0.25">
      <c r="A147" s="69"/>
      <c r="B147" s="149" t="s">
        <v>332</v>
      </c>
      <c r="C147" s="140">
        <v>42617</v>
      </c>
      <c r="D147" s="156">
        <v>30805</v>
      </c>
      <c r="E147" s="156">
        <v>0</v>
      </c>
      <c r="F147" s="156">
        <v>127210</v>
      </c>
      <c r="G147" s="156">
        <v>5678</v>
      </c>
      <c r="H147" s="156">
        <v>6408</v>
      </c>
      <c r="I147" s="156">
        <v>2818</v>
      </c>
      <c r="J147" s="142"/>
      <c r="K147" s="143">
        <f>SUM(Table2[[#This Row],[Residential]:[Energy Supply]])</f>
        <v>215536</v>
      </c>
      <c r="L147" s="137">
        <f>IF(VLOOKUP('FIND YOUR GHG INVENTORY DATA'!B147,'2010 Census Population'!B:E,4,FALSE)="1",SUMIFS('2010 Census Population'!F:F,'2010 Census Population'!B:B,'FIND YOUR GHG INVENTORY DATA'!B147),VLOOKUP('FIND YOUR GHG INVENTORY DATA'!B147,'2010 Census Population'!B:F,5,FALSE))</f>
        <v>16173</v>
      </c>
      <c r="M147" s="142">
        <f t="shared" si="5"/>
        <v>13.326902862796018</v>
      </c>
    </row>
    <row r="148" spans="1:13" x14ac:dyDescent="0.25">
      <c r="A148" s="69"/>
      <c r="B148" s="149" t="s">
        <v>201</v>
      </c>
      <c r="C148" s="140">
        <v>23967</v>
      </c>
      <c r="D148" s="156">
        <v>13120</v>
      </c>
      <c r="E148" s="156">
        <v>1655</v>
      </c>
      <c r="F148" s="156">
        <v>60935</v>
      </c>
      <c r="G148" s="156">
        <v>3432</v>
      </c>
      <c r="H148" s="156">
        <v>3765</v>
      </c>
      <c r="I148" s="156">
        <v>2326</v>
      </c>
      <c r="J148" s="142"/>
      <c r="K148" s="143">
        <f>SUM(Table2[[#This Row],[Residential]:[Energy Supply]])</f>
        <v>109200</v>
      </c>
      <c r="L148" s="137">
        <f>IF(VLOOKUP('FIND YOUR GHG INVENTORY DATA'!B148,'2010 Census Population'!B:E,4,FALSE)="1",SUMIFS('2010 Census Population'!F:F,'2010 Census Population'!B:B,'FIND YOUR GHG INVENTORY DATA'!B148),VLOOKUP('FIND YOUR GHG INVENTORY DATA'!B148,'2010 Census Population'!B:F,5,FALSE))</f>
        <v>9776</v>
      </c>
      <c r="M148" s="142">
        <f t="shared" si="5"/>
        <v>11.170212765957446</v>
      </c>
    </row>
    <row r="149" spans="1:13" x14ac:dyDescent="0.25">
      <c r="A149" s="69"/>
      <c r="B149" s="149" t="s">
        <v>202</v>
      </c>
      <c r="C149" s="140">
        <v>50041</v>
      </c>
      <c r="D149" s="156">
        <v>20705</v>
      </c>
      <c r="E149" s="156">
        <v>1622</v>
      </c>
      <c r="F149" s="156">
        <v>65455</v>
      </c>
      <c r="G149" s="156">
        <v>6521</v>
      </c>
      <c r="H149" s="156">
        <v>7177</v>
      </c>
      <c r="I149" s="156">
        <v>2807</v>
      </c>
      <c r="J149" s="142"/>
      <c r="K149" s="143">
        <f>SUM(Table2[[#This Row],[Residential]:[Energy Supply]])</f>
        <v>154328</v>
      </c>
      <c r="L149" s="137">
        <f>IF(VLOOKUP('FIND YOUR GHG INVENTORY DATA'!B149,'2010 Census Population'!B:E,4,FALSE)="1",SUMIFS('2010 Census Population'!F:F,'2010 Census Population'!B:B,'FIND YOUR GHG INVENTORY DATA'!B149),VLOOKUP('FIND YOUR GHG INVENTORY DATA'!B149,'2010 Census Population'!B:F,5,FALSE))</f>
        <v>18575</v>
      </c>
      <c r="M149" s="142">
        <f t="shared" si="5"/>
        <v>8.3083714670255713</v>
      </c>
    </row>
    <row r="150" spans="1:13" x14ac:dyDescent="0.25">
      <c r="A150" s="69"/>
      <c r="B150" s="149" t="s">
        <v>203</v>
      </c>
      <c r="C150" s="140">
        <v>7842</v>
      </c>
      <c r="D150" s="156">
        <v>4929</v>
      </c>
      <c r="E150" s="156">
        <v>88382</v>
      </c>
      <c r="F150" s="156">
        <v>7942</v>
      </c>
      <c r="G150" s="156">
        <v>1235</v>
      </c>
      <c r="H150" s="156">
        <v>1364</v>
      </c>
      <c r="I150" s="156">
        <v>0</v>
      </c>
      <c r="J150" s="142"/>
      <c r="K150" s="143">
        <f>SUM(Table2[[#This Row],[Residential]:[Energy Supply]])</f>
        <v>111694</v>
      </c>
      <c r="L150" s="137">
        <f>IF(VLOOKUP('FIND YOUR GHG INVENTORY DATA'!B150,'2010 Census Population'!B:E,4,FALSE)="1",SUMIFS('2010 Census Population'!F:F,'2010 Census Population'!B:B,'FIND YOUR GHG INVENTORY DATA'!B150),VLOOKUP('FIND YOUR GHG INVENTORY DATA'!B150,'2010 Census Population'!B:F,5,FALSE))</f>
        <v>3518</v>
      </c>
      <c r="M150" s="142">
        <f t="shared" si="5"/>
        <v>31.749289368959637</v>
      </c>
    </row>
    <row r="151" spans="1:13" x14ac:dyDescent="0.25">
      <c r="A151" s="69"/>
      <c r="B151" s="149" t="s">
        <v>204</v>
      </c>
      <c r="C151" s="140">
        <v>25509</v>
      </c>
      <c r="D151" s="156">
        <v>8133</v>
      </c>
      <c r="E151" s="156">
        <v>232</v>
      </c>
      <c r="F151" s="156">
        <v>42421</v>
      </c>
      <c r="G151" s="156">
        <v>2909</v>
      </c>
      <c r="H151" s="156">
        <v>3240</v>
      </c>
      <c r="I151" s="156">
        <v>3239</v>
      </c>
      <c r="J151" s="142"/>
      <c r="K151" s="143">
        <f>SUM(Table2[[#This Row],[Residential]:[Energy Supply]])</f>
        <v>85683</v>
      </c>
      <c r="L151" s="137">
        <f>IF(VLOOKUP('FIND YOUR GHG INVENTORY DATA'!B151,'2010 Census Population'!B:E,4,FALSE)="1",SUMIFS('2010 Census Population'!F:F,'2010 Census Population'!B:B,'FIND YOUR GHG INVENTORY DATA'!B151),VLOOKUP('FIND YOUR GHG INVENTORY DATA'!B151,'2010 Census Population'!B:F,5,FALSE))</f>
        <v>8287</v>
      </c>
      <c r="M151" s="142">
        <f t="shared" si="5"/>
        <v>10.339447327138892</v>
      </c>
    </row>
    <row r="152" spans="1:13" x14ac:dyDescent="0.25">
      <c r="A152" s="69"/>
      <c r="B152" s="149" t="s">
        <v>205</v>
      </c>
      <c r="C152" s="140">
        <v>25192</v>
      </c>
      <c r="D152" s="156">
        <v>10382</v>
      </c>
      <c r="E152" s="156">
        <v>0</v>
      </c>
      <c r="F152" s="156">
        <v>35010</v>
      </c>
      <c r="G152" s="156">
        <v>2730</v>
      </c>
      <c r="H152" s="156">
        <v>3019</v>
      </c>
      <c r="I152" s="156">
        <v>5300</v>
      </c>
      <c r="J152" s="142"/>
      <c r="K152" s="143">
        <f>SUM(Table2[[#This Row],[Residential]:[Energy Supply]])</f>
        <v>81633</v>
      </c>
      <c r="L152" s="137">
        <f>IF(VLOOKUP('FIND YOUR GHG INVENTORY DATA'!B152,'2010 Census Population'!B:E,4,FALSE)="1",SUMIFS('2010 Census Population'!F:F,'2010 Census Population'!B:B,'FIND YOUR GHG INVENTORY DATA'!B152),VLOOKUP('FIND YOUR GHG INVENTORY DATA'!B152,'2010 Census Population'!B:F,5,FALSE))</f>
        <v>7775</v>
      </c>
      <c r="M152" s="142">
        <f t="shared" si="5"/>
        <v>10.499421221864951</v>
      </c>
    </row>
    <row r="153" spans="1:13" x14ac:dyDescent="0.25">
      <c r="A153" s="69"/>
      <c r="B153" s="149" t="s">
        <v>206</v>
      </c>
      <c r="C153" s="140">
        <v>19986</v>
      </c>
      <c r="D153" s="156">
        <v>6743</v>
      </c>
      <c r="E153" s="156">
        <v>0</v>
      </c>
      <c r="F153" s="156">
        <v>27868</v>
      </c>
      <c r="G153" s="156">
        <v>2293</v>
      </c>
      <c r="H153" s="156">
        <v>2518</v>
      </c>
      <c r="I153" s="156">
        <v>4464</v>
      </c>
      <c r="J153" s="142"/>
      <c r="K153" s="143">
        <f>SUM(Table2[[#This Row],[Residential]:[Energy Supply]])</f>
        <v>63872</v>
      </c>
      <c r="L153" s="137">
        <f>IF(VLOOKUP('FIND YOUR GHG INVENTORY DATA'!B153,'2010 Census Population'!B:E,4,FALSE)="1",SUMIFS('2010 Census Population'!F:F,'2010 Census Population'!B:B,'FIND YOUR GHG INVENTORY DATA'!B153),VLOOKUP('FIND YOUR GHG INVENTORY DATA'!B153,'2010 Census Population'!B:F,5,FALSE))</f>
        <v>6531</v>
      </c>
      <c r="M153" s="142">
        <f t="shared" si="5"/>
        <v>9.7798193232276827</v>
      </c>
    </row>
    <row r="154" spans="1:13" x14ac:dyDescent="0.25">
      <c r="A154" s="69"/>
      <c r="B154" s="149" t="s">
        <v>207</v>
      </c>
      <c r="C154" s="140">
        <v>17100</v>
      </c>
      <c r="D154" s="156">
        <v>6210</v>
      </c>
      <c r="E154" s="156">
        <v>0</v>
      </c>
      <c r="F154" s="156">
        <v>23597</v>
      </c>
      <c r="G154" s="156">
        <v>1992</v>
      </c>
      <c r="H154" s="156">
        <v>2194</v>
      </c>
      <c r="I154" s="156">
        <v>3190</v>
      </c>
      <c r="J154" s="142"/>
      <c r="K154" s="143">
        <f>SUM(Table2[[#This Row],[Residential]:[Energy Supply]])</f>
        <v>54283</v>
      </c>
      <c r="L154" s="137">
        <f>IF(VLOOKUP('FIND YOUR GHG INVENTORY DATA'!B154,'2010 Census Population'!B:E,4,FALSE)="1",SUMIFS('2010 Census Population'!F:F,'2010 Census Population'!B:B,'FIND YOUR GHG INVENTORY DATA'!B154),VLOOKUP('FIND YOUR GHG INVENTORY DATA'!B154,'2010 Census Population'!B:F,5,FALSE))</f>
        <v>5674</v>
      </c>
      <c r="M154" s="142">
        <f t="shared" si="5"/>
        <v>9.5669721536834693</v>
      </c>
    </row>
    <row r="155" spans="1:13" x14ac:dyDescent="0.25">
      <c r="A155" s="69"/>
      <c r="B155" s="149" t="s">
        <v>208</v>
      </c>
      <c r="C155" s="140">
        <v>12726</v>
      </c>
      <c r="D155" s="156">
        <v>3676</v>
      </c>
      <c r="E155" s="156">
        <v>0</v>
      </c>
      <c r="F155" s="156">
        <v>30052</v>
      </c>
      <c r="G155" s="156">
        <v>1245</v>
      </c>
      <c r="H155" s="156">
        <v>1375</v>
      </c>
      <c r="I155" s="156">
        <v>3447</v>
      </c>
      <c r="J155" s="142"/>
      <c r="K155" s="143">
        <f>SUM(Table2[[#This Row],[Residential]:[Energy Supply]])</f>
        <v>52521</v>
      </c>
      <c r="L155" s="137">
        <f>IF(VLOOKUP('FIND YOUR GHG INVENTORY DATA'!B155,'2010 Census Population'!B:E,4,FALSE)="1",SUMIFS('2010 Census Population'!F:F,'2010 Census Population'!B:B,'FIND YOUR GHG INVENTORY DATA'!B155),VLOOKUP('FIND YOUR GHG INVENTORY DATA'!B155,'2010 Census Population'!B:F,5,FALSE))</f>
        <v>3545</v>
      </c>
      <c r="M155" s="142">
        <f t="shared" si="5"/>
        <v>14.815514809590972</v>
      </c>
    </row>
    <row r="156" spans="1:13" x14ac:dyDescent="0.25">
      <c r="A156" s="69"/>
      <c r="B156" s="149" t="s">
        <v>209</v>
      </c>
      <c r="C156" s="140">
        <v>15035</v>
      </c>
      <c r="D156" s="156">
        <v>3942</v>
      </c>
      <c r="E156" s="156">
        <v>0</v>
      </c>
      <c r="F156" s="156">
        <v>25167</v>
      </c>
      <c r="G156" s="156">
        <v>1451</v>
      </c>
      <c r="H156" s="156">
        <v>1593</v>
      </c>
      <c r="I156" s="156">
        <v>2577</v>
      </c>
      <c r="J156" s="142"/>
      <c r="K156" s="143">
        <f>SUM(Table2[[#This Row],[Residential]:[Energy Supply]])</f>
        <v>49765</v>
      </c>
      <c r="L156" s="137">
        <f>IF(VLOOKUP('FIND YOUR GHG INVENTORY DATA'!B156,'2010 Census Population'!B:E,4,FALSE)="1",SUMIFS('2010 Census Population'!F:F,'2010 Census Population'!B:B,'FIND YOUR GHG INVENTORY DATA'!B156),VLOOKUP('FIND YOUR GHG INVENTORY DATA'!B156,'2010 Census Population'!B:F,5,FALSE))</f>
        <v>4133</v>
      </c>
      <c r="M156" s="142">
        <f t="shared" si="5"/>
        <v>12.040890394386643</v>
      </c>
    </row>
    <row r="157" spans="1:13" x14ac:dyDescent="0.25">
      <c r="A157" s="69"/>
      <c r="B157" s="149" t="s">
        <v>210</v>
      </c>
      <c r="C157" s="140">
        <v>14225</v>
      </c>
      <c r="D157" s="156">
        <v>3399</v>
      </c>
      <c r="E157" s="156">
        <v>0</v>
      </c>
      <c r="F157" s="156">
        <v>18803</v>
      </c>
      <c r="G157" s="156">
        <v>1786</v>
      </c>
      <c r="H157" s="156">
        <v>1951</v>
      </c>
      <c r="I157" s="156">
        <v>2540</v>
      </c>
      <c r="J157" s="142"/>
      <c r="K157" s="143">
        <f>SUM(Table2[[#This Row],[Residential]:[Energy Supply]])</f>
        <v>42704</v>
      </c>
      <c r="L157" s="137">
        <f>IF(VLOOKUP('FIND YOUR GHG INVENTORY DATA'!B157,'2010 Census Population'!B:E,4,FALSE)="1",SUMIFS('2010 Census Population'!F:F,'2010 Census Population'!B:B,'FIND YOUR GHG INVENTORY DATA'!B157),VLOOKUP('FIND YOUR GHG INVENTORY DATA'!B157,'2010 Census Population'!B:F,5,FALSE))</f>
        <v>5087</v>
      </c>
      <c r="M157" s="142">
        <f t="shared" si="5"/>
        <v>8.3947316689600946</v>
      </c>
    </row>
    <row r="158" spans="1:13" x14ac:dyDescent="0.25">
      <c r="A158" s="69"/>
      <c r="B158" s="149" t="s">
        <v>211</v>
      </c>
      <c r="C158" s="140">
        <v>16131</v>
      </c>
      <c r="D158" s="156">
        <v>6353</v>
      </c>
      <c r="E158" s="156">
        <v>25</v>
      </c>
      <c r="F158" s="156">
        <v>12792</v>
      </c>
      <c r="G158" s="156">
        <v>1824</v>
      </c>
      <c r="H158" s="156">
        <v>2020</v>
      </c>
      <c r="I158" s="156">
        <v>0</v>
      </c>
      <c r="J158" s="142"/>
      <c r="K158" s="143">
        <f>SUM(Table2[[#This Row],[Residential]:[Energy Supply]])</f>
        <v>39145</v>
      </c>
      <c r="L158" s="137">
        <f>IF(VLOOKUP('FIND YOUR GHG INVENTORY DATA'!B158,'2010 Census Population'!B:E,4,FALSE)="1",SUMIFS('2010 Census Population'!F:F,'2010 Census Population'!B:B,'FIND YOUR GHG INVENTORY DATA'!B158),VLOOKUP('FIND YOUR GHG INVENTORY DATA'!B158,'2010 Census Population'!B:F,5,FALSE))</f>
        <v>5196</v>
      </c>
      <c r="M158" s="142">
        <f t="shared" si="5"/>
        <v>7.5336797536566591</v>
      </c>
    </row>
    <row r="159" spans="1:13" x14ac:dyDescent="0.25">
      <c r="A159" s="69"/>
      <c r="B159" s="149" t="s">
        <v>212</v>
      </c>
      <c r="C159" s="140">
        <v>11186</v>
      </c>
      <c r="D159" s="156">
        <v>7742</v>
      </c>
      <c r="E159" s="156">
        <v>1672</v>
      </c>
      <c r="F159" s="156">
        <v>13023</v>
      </c>
      <c r="G159" s="156">
        <v>1899</v>
      </c>
      <c r="H159" s="156">
        <v>2087</v>
      </c>
      <c r="I159" s="156">
        <v>0</v>
      </c>
      <c r="J159" s="142"/>
      <c r="K159" s="143">
        <f>SUM(Table2[[#This Row],[Residential]:[Energy Supply]])</f>
        <v>37609</v>
      </c>
      <c r="L159" s="137">
        <f>IF(VLOOKUP('FIND YOUR GHG INVENTORY DATA'!B159,'2010 Census Population'!B:E,4,FALSE)="1",SUMIFS('2010 Census Population'!F:F,'2010 Census Population'!B:B,'FIND YOUR GHG INVENTORY DATA'!B159),VLOOKUP('FIND YOUR GHG INVENTORY DATA'!B159,'2010 Census Population'!B:F,5,FALSE))</f>
        <v>1138</v>
      </c>
      <c r="M159" s="142">
        <f t="shared" si="5"/>
        <v>33.048330404217928</v>
      </c>
    </row>
    <row r="160" spans="1:13" x14ac:dyDescent="0.25">
      <c r="A160" s="69"/>
      <c r="B160" s="149" t="s">
        <v>213</v>
      </c>
      <c r="C160" s="140">
        <v>6292</v>
      </c>
      <c r="D160" s="156">
        <v>1627</v>
      </c>
      <c r="E160" s="156">
        <v>0</v>
      </c>
      <c r="F160" s="156">
        <v>10098</v>
      </c>
      <c r="G160" s="156">
        <v>719</v>
      </c>
      <c r="H160" s="156">
        <v>784</v>
      </c>
      <c r="I160" s="156">
        <v>3123</v>
      </c>
      <c r="J160" s="142"/>
      <c r="K160" s="143">
        <f>SUM(Table2[[#This Row],[Residential]:[Energy Supply]])</f>
        <v>22643</v>
      </c>
      <c r="L160" s="137">
        <f>IF(VLOOKUP('FIND YOUR GHG INVENTORY DATA'!B160,'2010 Census Population'!B:E,4,FALSE)="1",SUMIFS('2010 Census Population'!F:F,'2010 Census Population'!B:B,'FIND YOUR GHG INVENTORY DATA'!B160),VLOOKUP('FIND YOUR GHG INVENTORY DATA'!B160,'2010 Census Population'!B:F,5,FALSE))</f>
        <v>2048</v>
      </c>
      <c r="M160" s="142">
        <f t="shared" si="5"/>
        <v>11.05615234375</v>
      </c>
    </row>
    <row r="161" spans="1:13" x14ac:dyDescent="0.25">
      <c r="A161" s="69"/>
      <c r="B161" s="149" t="s">
        <v>214</v>
      </c>
      <c r="C161" s="140">
        <v>1569</v>
      </c>
      <c r="D161" s="156">
        <v>488</v>
      </c>
      <c r="E161" s="156">
        <v>0</v>
      </c>
      <c r="F161" s="156">
        <v>17081</v>
      </c>
      <c r="G161" s="156">
        <v>219</v>
      </c>
      <c r="H161" s="156">
        <v>242</v>
      </c>
      <c r="I161" s="156">
        <v>0</v>
      </c>
      <c r="J161" s="142"/>
      <c r="K161" s="143">
        <f>SUM(Table2[[#This Row],[Residential]:[Energy Supply]])</f>
        <v>19599</v>
      </c>
      <c r="L161" s="137">
        <f>IF(VLOOKUP('FIND YOUR GHG INVENTORY DATA'!B161,'2010 Census Population'!B:E,4,FALSE)="1",SUMIFS('2010 Census Population'!F:F,'2010 Census Population'!B:B,'FIND YOUR GHG INVENTORY DATA'!B161),VLOOKUP('FIND YOUR GHG INVENTORY DATA'!B161,'2010 Census Population'!B:F,5,FALSE))</f>
        <v>623</v>
      </c>
      <c r="M161" s="142">
        <f t="shared" si="5"/>
        <v>31.459069020866774</v>
      </c>
    </row>
    <row r="162" spans="1:13" x14ac:dyDescent="0.25">
      <c r="A162" s="69"/>
      <c r="B162" s="149" t="s">
        <v>215</v>
      </c>
      <c r="C162" s="140">
        <v>6419</v>
      </c>
      <c r="D162" s="156">
        <v>1601</v>
      </c>
      <c r="E162" s="156">
        <v>0</v>
      </c>
      <c r="F162" s="156">
        <v>5927</v>
      </c>
      <c r="G162" s="156">
        <v>700</v>
      </c>
      <c r="H162" s="156">
        <v>764</v>
      </c>
      <c r="I162" s="156">
        <v>3460</v>
      </c>
      <c r="J162" s="142"/>
      <c r="K162" s="143">
        <f>SUM(Table2[[#This Row],[Residential]:[Energy Supply]])</f>
        <v>18871</v>
      </c>
      <c r="L162" s="137">
        <f>IF(VLOOKUP('FIND YOUR GHG INVENTORY DATA'!B162,'2010 Census Population'!B:E,4,FALSE)="1",SUMIFS('2010 Census Population'!F:F,'2010 Census Population'!B:B,'FIND YOUR GHG INVENTORY DATA'!B162),VLOOKUP('FIND YOUR GHG INVENTORY DATA'!B162,'2010 Census Population'!B:F,5,FALSE))</f>
        <v>1995</v>
      </c>
      <c r="M162" s="142">
        <f t="shared" si="5"/>
        <v>9.4591478696741849</v>
      </c>
    </row>
    <row r="163" spans="1:13" x14ac:dyDescent="0.25">
      <c r="A163" s="69"/>
      <c r="B163" s="149" t="s">
        <v>216</v>
      </c>
      <c r="C163" s="140">
        <v>7405</v>
      </c>
      <c r="D163" s="156">
        <v>2038</v>
      </c>
      <c r="E163" s="156">
        <v>0</v>
      </c>
      <c r="F163" s="156">
        <v>3866</v>
      </c>
      <c r="G163" s="156">
        <v>426</v>
      </c>
      <c r="H163" s="156">
        <v>475</v>
      </c>
      <c r="I163" s="156">
        <v>4732</v>
      </c>
      <c r="J163" s="142"/>
      <c r="K163" s="143">
        <f>SUM(Table2[[#This Row],[Residential]:[Energy Supply]])</f>
        <v>18942</v>
      </c>
      <c r="L163" s="137">
        <f>IF(VLOOKUP('FIND YOUR GHG INVENTORY DATA'!B163,'2010 Census Population'!B:E,4,FALSE)="1",SUMIFS('2010 Census Population'!F:F,'2010 Census Population'!B:B,'FIND YOUR GHG INVENTORY DATA'!B163),VLOOKUP('FIND YOUR GHG INVENTORY DATA'!B163,'2010 Census Population'!B:F,5,FALSE))</f>
        <v>1214</v>
      </c>
      <c r="M163" s="142">
        <f t="shared" si="5"/>
        <v>15.602965403624383</v>
      </c>
    </row>
    <row r="164" spans="1:13" x14ac:dyDescent="0.25">
      <c r="A164" s="69"/>
      <c r="B164" s="149" t="s">
        <v>217</v>
      </c>
      <c r="C164" s="140">
        <v>5585</v>
      </c>
      <c r="D164" s="156">
        <v>1922</v>
      </c>
      <c r="E164" s="156">
        <v>0</v>
      </c>
      <c r="F164" s="156">
        <v>7233</v>
      </c>
      <c r="G164" s="156">
        <v>699</v>
      </c>
      <c r="H164" s="156">
        <v>760</v>
      </c>
      <c r="I164" s="156">
        <v>0</v>
      </c>
      <c r="J164" s="142"/>
      <c r="K164" s="143">
        <f>SUM(Table2[[#This Row],[Residential]:[Energy Supply]])</f>
        <v>16199</v>
      </c>
      <c r="L164" s="137">
        <f>IF(VLOOKUP('FIND YOUR GHG INVENTORY DATA'!B164,'2010 Census Population'!B:E,4,FALSE)="1",SUMIFS('2010 Census Population'!F:F,'2010 Census Population'!B:B,'FIND YOUR GHG INVENTORY DATA'!B164),VLOOKUP('FIND YOUR GHG INVENTORY DATA'!B164,'2010 Census Population'!B:F,5,FALSE))</f>
        <v>1990</v>
      </c>
      <c r="M164" s="142">
        <f t="shared" si="5"/>
        <v>8.1402010050251263</v>
      </c>
    </row>
    <row r="165" spans="1:13" x14ac:dyDescent="0.25">
      <c r="A165" s="69"/>
      <c r="B165" s="149" t="s">
        <v>218</v>
      </c>
      <c r="C165" s="140">
        <v>7681</v>
      </c>
      <c r="D165" s="156">
        <v>3270</v>
      </c>
      <c r="E165" s="156">
        <v>0</v>
      </c>
      <c r="F165" s="156">
        <v>3641</v>
      </c>
      <c r="G165" s="156">
        <v>898</v>
      </c>
      <c r="H165" s="156">
        <v>991</v>
      </c>
      <c r="I165" s="156">
        <v>0</v>
      </c>
      <c r="J165" s="142"/>
      <c r="K165" s="143">
        <f>SUM(Table2[[#This Row],[Residential]:[Energy Supply]])</f>
        <v>16481</v>
      </c>
      <c r="L165" s="137">
        <f>IF(VLOOKUP('FIND YOUR GHG INVENTORY DATA'!B165,'2010 Census Population'!B:E,4,FALSE)="1",SUMIFS('2010 Census Population'!F:F,'2010 Census Population'!B:B,'FIND YOUR GHG INVENTORY DATA'!B165),VLOOKUP('FIND YOUR GHG INVENTORY DATA'!B165,'2010 Census Population'!B:F,5,FALSE))</f>
        <v>2559</v>
      </c>
      <c r="M165" s="142">
        <f t="shared" si="5"/>
        <v>6.440406408753419</v>
      </c>
    </row>
    <row r="166" spans="1:13" x14ac:dyDescent="0.25">
      <c r="A166" s="69"/>
      <c r="B166" s="149" t="s">
        <v>219</v>
      </c>
      <c r="C166" s="140">
        <v>5233</v>
      </c>
      <c r="D166" s="156">
        <v>1875</v>
      </c>
      <c r="E166" s="156">
        <v>30</v>
      </c>
      <c r="F166" s="156">
        <v>5714</v>
      </c>
      <c r="G166" s="156">
        <v>610</v>
      </c>
      <c r="H166" s="156">
        <v>682</v>
      </c>
      <c r="I166" s="156">
        <v>0</v>
      </c>
      <c r="J166" s="142"/>
      <c r="K166" s="143">
        <f>SUM(Table2[[#This Row],[Residential]:[Energy Supply]])</f>
        <v>14144</v>
      </c>
      <c r="L166" s="137">
        <f>IF(VLOOKUP('FIND YOUR GHG INVENTORY DATA'!B166,'2010 Census Population'!B:E,4,FALSE)="1",SUMIFS('2010 Census Population'!F:F,'2010 Census Population'!B:B,'FIND YOUR GHG INVENTORY DATA'!B166),VLOOKUP('FIND YOUR GHG INVENTORY DATA'!B166,'2010 Census Population'!B:F,5,FALSE))</f>
        <v>1738</v>
      </c>
      <c r="M166" s="142">
        <f t="shared" si="5"/>
        <v>8.1380897583429235</v>
      </c>
    </row>
    <row r="167" spans="1:13" x14ac:dyDescent="0.25">
      <c r="A167" s="69"/>
      <c r="B167" s="149" t="s">
        <v>220</v>
      </c>
      <c r="C167" s="140">
        <v>4469</v>
      </c>
      <c r="D167" s="155">
        <v>1180</v>
      </c>
      <c r="E167" s="156">
        <v>0</v>
      </c>
      <c r="F167" s="155">
        <v>2274</v>
      </c>
      <c r="G167" s="156">
        <v>301</v>
      </c>
      <c r="H167" s="156">
        <v>333</v>
      </c>
      <c r="I167" s="156">
        <v>5042</v>
      </c>
      <c r="J167" s="142"/>
      <c r="K167" s="143">
        <f>SUM(Table2[[#This Row],[Residential]:[Energy Supply]])</f>
        <v>13599</v>
      </c>
      <c r="L167" s="137">
        <f>IF(VLOOKUP('FIND YOUR GHG INVENTORY DATA'!B167,'2010 Census Population'!B:E,4,FALSE)="1",SUMIFS('2010 Census Population'!F:F,'2010 Census Population'!B:B,'FIND YOUR GHG INVENTORY DATA'!B167),VLOOKUP('FIND YOUR GHG INVENTORY DATA'!B167,'2010 Census Population'!B:F,5,FALSE))</f>
        <v>856</v>
      </c>
      <c r="M167" s="142">
        <f t="shared" si="5"/>
        <v>15.886682242990654</v>
      </c>
    </row>
    <row r="168" spans="1:13" x14ac:dyDescent="0.25">
      <c r="A168" s="69"/>
      <c r="B168" s="149" t="s">
        <v>221</v>
      </c>
      <c r="C168" s="140">
        <v>3276</v>
      </c>
      <c r="D168" s="156">
        <v>2740</v>
      </c>
      <c r="E168" s="156">
        <v>0</v>
      </c>
      <c r="F168" s="156">
        <v>3383</v>
      </c>
      <c r="G168" s="156">
        <v>487</v>
      </c>
      <c r="H168" s="156">
        <v>542</v>
      </c>
      <c r="I168" s="156">
        <v>0</v>
      </c>
      <c r="J168" s="142"/>
      <c r="K168" s="143">
        <f>SUM(Table2[[#This Row],[Residential]:[Energy Supply]])</f>
        <v>10428</v>
      </c>
      <c r="L168" s="137">
        <f>IF(VLOOKUP('FIND YOUR GHG INVENTORY DATA'!B168,'2010 Census Population'!B:E,4,FALSE)="1",SUMIFS('2010 Census Population'!F:F,'2010 Census Population'!B:B,'FIND YOUR GHG INVENTORY DATA'!B168),VLOOKUP('FIND YOUR GHG INVENTORY DATA'!B168,'2010 Census Population'!B:F,5,FALSE))</f>
        <v>1386</v>
      </c>
      <c r="M168" s="142">
        <f t="shared" si="5"/>
        <v>7.5238095238095237</v>
      </c>
    </row>
    <row r="169" spans="1:13" x14ac:dyDescent="0.25">
      <c r="A169" s="69"/>
      <c r="B169" s="149" t="s">
        <v>222</v>
      </c>
      <c r="C169" s="140">
        <v>1560</v>
      </c>
      <c r="D169" s="156">
        <v>341</v>
      </c>
      <c r="E169" s="156">
        <v>0</v>
      </c>
      <c r="F169" s="156">
        <v>1267</v>
      </c>
      <c r="G169" s="156">
        <v>212</v>
      </c>
      <c r="H169" s="156">
        <v>231</v>
      </c>
      <c r="I169" s="156">
        <v>0</v>
      </c>
      <c r="J169" s="142"/>
      <c r="K169" s="143">
        <f>SUM(Table2[[#This Row],[Residential]:[Energy Supply]])</f>
        <v>3611</v>
      </c>
      <c r="L169" s="137">
        <f>IF(VLOOKUP('FIND YOUR GHG INVENTORY DATA'!B169,'2010 Census Population'!B:E,4,FALSE)="1",SUMIFS('2010 Census Population'!F:F,'2010 Census Population'!B:B,'FIND YOUR GHG INVENTORY DATA'!B169),VLOOKUP('FIND YOUR GHG INVENTORY DATA'!B169,'2010 Census Population'!B:F,5,FALSE))</f>
        <v>605</v>
      </c>
      <c r="M169" s="142">
        <f t="shared" si="5"/>
        <v>5.9685950413223141</v>
      </c>
    </row>
    <row r="170" spans="1:13" x14ac:dyDescent="0.25">
      <c r="A170" s="69"/>
      <c r="B170" s="149" t="s">
        <v>223</v>
      </c>
      <c r="C170" s="140">
        <v>516</v>
      </c>
      <c r="D170" s="156">
        <v>204</v>
      </c>
      <c r="E170" s="156">
        <v>0</v>
      </c>
      <c r="F170" s="156">
        <v>1864</v>
      </c>
      <c r="G170" s="156">
        <v>70</v>
      </c>
      <c r="H170" s="156">
        <v>77</v>
      </c>
      <c r="I170" s="156">
        <v>0</v>
      </c>
      <c r="J170" s="142"/>
      <c r="K170" s="143">
        <f>SUM(Table2[[#This Row],[Residential]:[Energy Supply]])</f>
        <v>2731</v>
      </c>
      <c r="L170" s="137">
        <f>IF(VLOOKUP('FIND YOUR GHG INVENTORY DATA'!B170,'2010 Census Population'!B:E,4,FALSE)="1",SUMIFS('2010 Census Population'!F:F,'2010 Census Population'!B:B,'FIND YOUR GHG INVENTORY DATA'!B170),VLOOKUP('FIND YOUR GHG INVENTORY DATA'!B170,'2010 Census Population'!B:F,5,FALSE))</f>
        <v>200</v>
      </c>
      <c r="M170" s="142">
        <f t="shared" si="5"/>
        <v>13.654999999999999</v>
      </c>
    </row>
    <row r="171" spans="1:13" x14ac:dyDescent="0.25">
      <c r="A171" s="69" t="s">
        <v>22</v>
      </c>
      <c r="B171" s="133" t="s">
        <v>95</v>
      </c>
      <c r="C171" s="72">
        <f>'Schenectady Roll Up'!D14</f>
        <v>355131</v>
      </c>
      <c r="D171" s="72">
        <f>'Schenectady Roll Up'!D21</f>
        <v>237056</v>
      </c>
      <c r="E171" s="72">
        <f>'Schenectady Roll Up'!D29</f>
        <v>151425</v>
      </c>
      <c r="F171" s="72">
        <f>'Schenectady Roll Up'!D49</f>
        <v>602981</v>
      </c>
      <c r="G171" s="72">
        <f>'Schenectady Roll Up'!D59+'Schenectady Roll Up'!D63</f>
        <v>47460</v>
      </c>
      <c r="H171" s="72">
        <f>'Schenectady Roll Up'!D44</f>
        <v>57431</v>
      </c>
      <c r="I171" s="72">
        <f>'Schenectady Roll Up'!D64</f>
        <v>4368</v>
      </c>
      <c r="J171" s="72">
        <f>'Schenectady Roll Up'!D40</f>
        <v>67954</v>
      </c>
      <c r="K171" s="70">
        <f>SUM(Table2[[#This Row],[Residential]:[Energy Supply]])</f>
        <v>1523806</v>
      </c>
      <c r="L171" s="137">
        <f>IF(VLOOKUP('FIND YOUR GHG INVENTORY DATA'!B171,'2010 Census Population'!B:E,4,FALSE)="1",SUMIFS('2010 Census Population'!F:F,'2010 Census Population'!B:B,'FIND YOUR GHG INVENTORY DATA'!B171),VLOOKUP('FIND YOUR GHG INVENTORY DATA'!B171,'2010 Census Population'!B:F,5,FALSE))</f>
        <v>154727</v>
      </c>
      <c r="M171" s="74">
        <f t="shared" si="0"/>
        <v>9.8483522591402917</v>
      </c>
    </row>
    <row r="172" spans="1:13" x14ac:dyDescent="0.25">
      <c r="A172" s="69"/>
      <c r="B172" s="149" t="s">
        <v>224</v>
      </c>
      <c r="C172" s="140">
        <v>131239</v>
      </c>
      <c r="D172" s="156">
        <v>98774</v>
      </c>
      <c r="E172" s="156">
        <v>66283</v>
      </c>
      <c r="F172" s="156">
        <v>103742</v>
      </c>
      <c r="G172" s="156">
        <v>20286</v>
      </c>
      <c r="H172" s="156">
        <v>25492</v>
      </c>
      <c r="I172" s="156">
        <v>0</v>
      </c>
      <c r="J172" s="142"/>
      <c r="K172" s="143">
        <f>SUM(Table2[[#This Row],[Residential]:[Energy Supply]])</f>
        <v>445816</v>
      </c>
      <c r="L172" s="137">
        <f>IF(VLOOKUP('FIND YOUR GHG INVENTORY DATA'!B172,'2010 Census Population'!B:E,4,FALSE)="1",SUMIFS('2010 Census Population'!F:F,'2010 Census Population'!B:B,'FIND YOUR GHG INVENTORY DATA'!B172),VLOOKUP('FIND YOUR GHG INVENTORY DATA'!B172,'2010 Census Population'!B:F,5,FALSE))</f>
        <v>66135</v>
      </c>
      <c r="M172" s="142">
        <f t="shared" ref="M172:M179" si="6">K172/L172</f>
        <v>6.7409994707794665</v>
      </c>
    </row>
    <row r="173" spans="1:13" x14ac:dyDescent="0.25">
      <c r="A173" s="69"/>
      <c r="B173" s="149" t="s">
        <v>225</v>
      </c>
      <c r="C173" s="140">
        <v>82610</v>
      </c>
      <c r="D173" s="156">
        <v>58602</v>
      </c>
      <c r="E173" s="156">
        <v>39815</v>
      </c>
      <c r="F173" s="156">
        <v>157432</v>
      </c>
      <c r="G173" s="156">
        <v>8924</v>
      </c>
      <c r="H173" s="156">
        <v>11402</v>
      </c>
      <c r="I173" s="156">
        <v>805</v>
      </c>
      <c r="J173" s="142"/>
      <c r="K173" s="143">
        <f>SUM(Table2[[#This Row],[Residential]:[Energy Supply]])</f>
        <v>359590</v>
      </c>
      <c r="L173" s="137">
        <f>IF(VLOOKUP('FIND YOUR GHG INVENTORY DATA'!B173,'2010 Census Population'!B:E,4,FALSE)="1",SUMIFS('2010 Census Population'!F:F,'2010 Census Population'!B:B,'FIND YOUR GHG INVENTORY DATA'!B173),VLOOKUP('FIND YOUR GHG INVENTORY DATA'!B173,'2010 Census Population'!B:F,5,FALSE))</f>
        <v>29094</v>
      </c>
      <c r="M173" s="142">
        <f t="shared" si="6"/>
        <v>12.359593043239157</v>
      </c>
    </row>
    <row r="174" spans="1:13" x14ac:dyDescent="0.25">
      <c r="A174" s="69"/>
      <c r="B174" s="149" t="s">
        <v>226</v>
      </c>
      <c r="C174" s="140">
        <v>80632</v>
      </c>
      <c r="D174" s="156">
        <v>53892</v>
      </c>
      <c r="E174" s="156">
        <v>0</v>
      </c>
      <c r="F174" s="156">
        <v>121384</v>
      </c>
      <c r="G174" s="156">
        <v>9042</v>
      </c>
      <c r="H174" s="156">
        <v>11515</v>
      </c>
      <c r="I174" s="156">
        <v>1109</v>
      </c>
      <c r="J174" s="142"/>
      <c r="K174" s="143">
        <f>SUM(Table2[[#This Row],[Residential]:[Energy Supply]])</f>
        <v>277574</v>
      </c>
      <c r="L174" s="137">
        <f>IF(VLOOKUP('FIND YOUR GHG INVENTORY DATA'!B174,'2010 Census Population'!B:E,4,FALSE)="1",SUMIFS('2010 Census Population'!F:F,'2010 Census Population'!B:B,'FIND YOUR GHG INVENTORY DATA'!B174),VLOOKUP('FIND YOUR GHG INVENTORY DATA'!B174,'2010 Census Population'!B:F,5,FALSE))</f>
        <v>29480</v>
      </c>
      <c r="M174" s="142">
        <f t="shared" si="6"/>
        <v>9.4156716417910449</v>
      </c>
    </row>
    <row r="175" spans="1:13" x14ac:dyDescent="0.25">
      <c r="A175" s="69"/>
      <c r="B175" s="149" t="s">
        <v>227</v>
      </c>
      <c r="C175" s="140">
        <v>64000</v>
      </c>
      <c r="D175" s="156">
        <v>38754</v>
      </c>
      <c r="E175" s="156">
        <v>29468</v>
      </c>
      <c r="F175" s="156">
        <v>69284</v>
      </c>
      <c r="G175" s="156">
        <v>6681</v>
      </c>
      <c r="H175" s="156">
        <v>8500</v>
      </c>
      <c r="I175" s="156">
        <v>319</v>
      </c>
      <c r="J175" s="142"/>
      <c r="K175" s="143">
        <f>SUM(Table2[[#This Row],[Residential]:[Energy Supply]])</f>
        <v>217006</v>
      </c>
      <c r="L175" s="137">
        <f>IF(VLOOKUP('FIND YOUR GHG INVENTORY DATA'!B175,'2010 Census Population'!B:E,4,FALSE)="1",SUMIFS('2010 Census Population'!F:F,'2010 Census Population'!B:B,'FIND YOUR GHG INVENTORY DATA'!B175),VLOOKUP('FIND YOUR GHG INVENTORY DATA'!B175,'2010 Census Population'!B:F,5,FALSE))</f>
        <v>21781</v>
      </c>
      <c r="M175" s="142">
        <f t="shared" si="6"/>
        <v>9.963087094256462</v>
      </c>
    </row>
    <row r="176" spans="1:13" x14ac:dyDescent="0.25">
      <c r="A176" s="69"/>
      <c r="B176" s="149" t="s">
        <v>228</v>
      </c>
      <c r="C176" s="140">
        <v>20694</v>
      </c>
      <c r="D176" s="156">
        <v>6026</v>
      </c>
      <c r="E176" s="156">
        <v>29276</v>
      </c>
      <c r="F176" s="156">
        <v>48338</v>
      </c>
      <c r="G176" s="156">
        <v>1878</v>
      </c>
      <c r="H176" s="156">
        <v>2362</v>
      </c>
      <c r="I176" s="156">
        <v>1596</v>
      </c>
      <c r="J176" s="142"/>
      <c r="K176" s="143">
        <f>SUM(Table2[[#This Row],[Residential]:[Energy Supply]])</f>
        <v>110170</v>
      </c>
      <c r="L176" s="137">
        <f>IF(VLOOKUP('FIND YOUR GHG INVENTORY DATA'!B176,'2010 Census Population'!B:E,4,FALSE)="1",SUMIFS('2010 Census Population'!F:F,'2010 Census Population'!B:B,'FIND YOUR GHG INVENTORY DATA'!B176),VLOOKUP('FIND YOUR GHG INVENTORY DATA'!B176,'2010 Census Population'!B:F,5,FALSE))</f>
        <v>6122</v>
      </c>
      <c r="M176" s="142">
        <f t="shared" si="6"/>
        <v>17.995753021888273</v>
      </c>
    </row>
    <row r="177" spans="1:13" x14ac:dyDescent="0.25">
      <c r="A177" s="69"/>
      <c r="B177" s="149" t="s">
        <v>229</v>
      </c>
      <c r="C177" s="140">
        <v>19715</v>
      </c>
      <c r="D177" s="156">
        <v>5876</v>
      </c>
      <c r="E177" s="156">
        <v>0</v>
      </c>
      <c r="F177" s="156">
        <v>15883</v>
      </c>
      <c r="G177" s="156">
        <v>2371</v>
      </c>
      <c r="H177" s="156">
        <v>2962</v>
      </c>
      <c r="I177" s="156">
        <v>0</v>
      </c>
      <c r="J177" s="142"/>
      <c r="K177" s="143">
        <f>SUM(Table2[[#This Row],[Residential]:[Energy Supply]])</f>
        <v>46807</v>
      </c>
      <c r="L177" s="137">
        <f>IF(VLOOKUP('FIND YOUR GHG INVENTORY DATA'!B177,'2010 Census Population'!B:E,4,FALSE)="1",SUMIFS('2010 Census Population'!F:F,'2010 Census Population'!B:B,'FIND YOUR GHG INVENTORY DATA'!B177),VLOOKUP('FIND YOUR GHG INVENTORY DATA'!B177,'2010 Census Population'!B:F,5,FALSE))</f>
        <v>7729</v>
      </c>
      <c r="M177" s="142">
        <f t="shared" si="6"/>
        <v>6.0560227713805146</v>
      </c>
    </row>
    <row r="178" spans="1:13" x14ac:dyDescent="0.25">
      <c r="A178" s="69"/>
      <c r="B178" s="149" t="s">
        <v>230</v>
      </c>
      <c r="C178" s="140">
        <v>6925</v>
      </c>
      <c r="D178" s="156">
        <v>1920</v>
      </c>
      <c r="E178" s="156">
        <v>0</v>
      </c>
      <c r="F178" s="156">
        <v>26440</v>
      </c>
      <c r="G178" s="156">
        <v>649</v>
      </c>
      <c r="H178" s="156">
        <v>817</v>
      </c>
      <c r="I178" s="156">
        <v>539</v>
      </c>
      <c r="J178" s="142"/>
      <c r="K178" s="143">
        <f>SUM(Table2[[#This Row],[Residential]:[Energy Supply]])</f>
        <v>37290</v>
      </c>
      <c r="L178" s="137">
        <f>IF(VLOOKUP('FIND YOUR GHG INVENTORY DATA'!B178,'2010 Census Population'!B:E,4,FALSE)="1",SUMIFS('2010 Census Population'!F:F,'2010 Census Population'!B:B,'FIND YOUR GHG INVENTORY DATA'!B178),VLOOKUP('FIND YOUR GHG INVENTORY DATA'!B178,'2010 Census Population'!B:F,5,FALSE))</f>
        <v>2115</v>
      </c>
      <c r="M178" s="142">
        <f t="shared" si="6"/>
        <v>17.631205673758867</v>
      </c>
    </row>
    <row r="179" spans="1:13" x14ac:dyDescent="0.25">
      <c r="A179" s="69"/>
      <c r="B179" s="149" t="s">
        <v>231</v>
      </c>
      <c r="C179" s="140">
        <v>1206</v>
      </c>
      <c r="D179" s="156">
        <v>689</v>
      </c>
      <c r="E179" s="156">
        <v>30693</v>
      </c>
      <c r="F179" s="156">
        <v>992</v>
      </c>
      <c r="G179" s="156">
        <v>116</v>
      </c>
      <c r="H179" s="156">
        <v>149</v>
      </c>
      <c r="I179" s="156">
        <v>0</v>
      </c>
      <c r="J179" s="142"/>
      <c r="K179" s="143">
        <f>SUM(Table2[[#This Row],[Residential]:[Energy Supply]])</f>
        <v>33845</v>
      </c>
      <c r="L179" s="137">
        <f>IF(VLOOKUP('FIND YOUR GHG INVENTORY DATA'!B179,'2010 Census Population'!B:E,4,FALSE)="1",SUMIFS('2010 Census Population'!F:F,'2010 Census Population'!B:B,'FIND YOUR GHG INVENTORY DATA'!B179),VLOOKUP('FIND YOUR GHG INVENTORY DATA'!B179,'2010 Census Population'!B:F,5,FALSE))</f>
        <v>377</v>
      </c>
      <c r="M179" s="142">
        <f t="shared" si="6"/>
        <v>89.774535809018573</v>
      </c>
    </row>
    <row r="180" spans="1:13" x14ac:dyDescent="0.25">
      <c r="A180" s="69" t="s">
        <v>22</v>
      </c>
      <c r="B180" s="133" t="s">
        <v>84</v>
      </c>
      <c r="C180" s="72">
        <f>'Warren Roll Up'!D15</f>
        <v>196655</v>
      </c>
      <c r="D180" s="72">
        <f>'Warren Roll Up'!D22</f>
        <v>162226</v>
      </c>
      <c r="E180" s="72">
        <f>'Warren Roll Up'!D30</f>
        <v>291892</v>
      </c>
      <c r="F180" s="73">
        <f>'Warren Roll Up'!D50</f>
        <v>490858</v>
      </c>
      <c r="G180" s="73">
        <f>'Warren Roll Up'!D60+'Warren Roll Up'!D64</f>
        <v>29346</v>
      </c>
      <c r="H180" s="72">
        <f>'Warren Roll Up'!D45</f>
        <v>349761</v>
      </c>
      <c r="I180" s="72">
        <f>'Warren Roll Up'!D65</f>
        <v>1515</v>
      </c>
      <c r="J180" s="74">
        <f>'Warren Roll Up'!D41</f>
        <v>36701</v>
      </c>
      <c r="K180" s="70">
        <f>SUM(Table2[[#This Row],[Residential]:[Energy Supply]])</f>
        <v>1558954</v>
      </c>
      <c r="L180" s="137">
        <f>IF(VLOOKUP('FIND YOUR GHG INVENTORY DATA'!B180,'2010 Census Population'!B:E,4,FALSE)="1",SUMIFS('2010 Census Population'!F:F,'2010 Census Population'!B:B,'FIND YOUR GHG INVENTORY DATA'!B180),VLOOKUP('FIND YOUR GHG INVENTORY DATA'!B180,'2010 Census Population'!B:F,5,FALSE))</f>
        <v>65707</v>
      </c>
      <c r="M180" s="74">
        <f t="shared" si="0"/>
        <v>23.725843517433454</v>
      </c>
    </row>
    <row r="181" spans="1:13" x14ac:dyDescent="0.25">
      <c r="A181" s="69"/>
      <c r="B181" s="149" t="s">
        <v>232</v>
      </c>
      <c r="C181" s="140">
        <v>33122</v>
      </c>
      <c r="D181" s="156">
        <v>47171</v>
      </c>
      <c r="E181" s="156">
        <v>306449</v>
      </c>
      <c r="F181" s="156">
        <v>42525</v>
      </c>
      <c r="G181" s="156">
        <v>6565</v>
      </c>
      <c r="H181" s="156">
        <v>331331</v>
      </c>
      <c r="I181" s="156">
        <v>0</v>
      </c>
      <c r="J181" s="142"/>
      <c r="K181" s="143">
        <f>SUM(Table2[[#This Row],[Residential]:[Energy Supply]])</f>
        <v>767163</v>
      </c>
      <c r="L181" s="137">
        <f>IF(VLOOKUP('FIND YOUR GHG INVENTORY DATA'!B181,'2010 Census Population'!B:E,4,FALSE)="1",SUMIFS('2010 Census Population'!F:F,'2010 Census Population'!B:B,'FIND YOUR GHG INVENTORY DATA'!B181),VLOOKUP('FIND YOUR GHG INVENTORY DATA'!B181,'2010 Census Population'!B:F,5,FALSE))</f>
        <v>14700</v>
      </c>
      <c r="M181" s="142">
        <f t="shared" ref="M181:M220" si="7">K181/L181</f>
        <v>52.18795918367347</v>
      </c>
    </row>
    <row r="182" spans="1:13" x14ac:dyDescent="0.25">
      <c r="A182" s="69"/>
      <c r="B182" s="149" t="s">
        <v>233</v>
      </c>
      <c r="C182" s="140">
        <v>75680</v>
      </c>
      <c r="D182" s="156">
        <v>71238</v>
      </c>
      <c r="E182" s="156">
        <v>3764</v>
      </c>
      <c r="F182" s="156">
        <v>153436</v>
      </c>
      <c r="G182" s="156">
        <v>12461</v>
      </c>
      <c r="H182" s="156">
        <v>11091</v>
      </c>
      <c r="I182" s="156">
        <v>110</v>
      </c>
      <c r="J182" s="142"/>
      <c r="K182" s="143">
        <f>SUM(Table2[[#This Row],[Residential]:[Energy Supply]])</f>
        <v>327780</v>
      </c>
      <c r="L182" s="137">
        <f>IF(VLOOKUP('FIND YOUR GHG INVENTORY DATA'!B182,'2010 Census Population'!B:E,4,FALSE)="1",SUMIFS('2010 Census Population'!F:F,'2010 Census Population'!B:B,'FIND YOUR GHG INVENTORY DATA'!B182),VLOOKUP('FIND YOUR GHG INVENTORY DATA'!B182,'2010 Census Population'!B:F,5,FALSE))</f>
        <v>27901</v>
      </c>
      <c r="M182" s="142">
        <f t="shared" si="7"/>
        <v>11.747966022723199</v>
      </c>
    </row>
    <row r="183" spans="1:13" x14ac:dyDescent="0.25">
      <c r="A183" s="69"/>
      <c r="B183" s="149" t="s">
        <v>234</v>
      </c>
      <c r="C183" s="140">
        <v>15083</v>
      </c>
      <c r="D183" s="156">
        <v>14379</v>
      </c>
      <c r="E183" s="156">
        <v>0</v>
      </c>
      <c r="F183" s="156">
        <v>61854</v>
      </c>
      <c r="G183" s="156">
        <v>1570</v>
      </c>
      <c r="H183" s="156">
        <v>1445</v>
      </c>
      <c r="I183" s="156">
        <v>53</v>
      </c>
      <c r="J183" s="142"/>
      <c r="K183" s="143">
        <f>SUM(Table2[[#This Row],[Residential]:[Energy Supply]])</f>
        <v>94384</v>
      </c>
      <c r="L183" s="137">
        <f>IF(VLOOKUP('FIND YOUR GHG INVENTORY DATA'!B183,'2010 Census Population'!B:E,4,FALSE)="1",SUMIFS('2010 Census Population'!F:F,'2010 Census Population'!B:B,'FIND YOUR GHG INVENTORY DATA'!B183),VLOOKUP('FIND YOUR GHG INVENTORY DATA'!B183,'2010 Census Population'!B:F,5,FALSE))</f>
        <v>3515</v>
      </c>
      <c r="M183" s="142">
        <f t="shared" si="7"/>
        <v>26.851778093883357</v>
      </c>
    </row>
    <row r="184" spans="1:13" x14ac:dyDescent="0.25">
      <c r="A184" s="69"/>
      <c r="B184" s="149" t="s">
        <v>235</v>
      </c>
      <c r="C184" s="140">
        <v>12029</v>
      </c>
      <c r="D184" s="156">
        <v>5474</v>
      </c>
      <c r="E184" s="156">
        <v>0</v>
      </c>
      <c r="F184" s="156">
        <v>57992</v>
      </c>
      <c r="G184" s="156">
        <v>1498</v>
      </c>
      <c r="H184" s="156">
        <v>1310</v>
      </c>
      <c r="I184" s="156">
        <v>148</v>
      </c>
      <c r="J184" s="142"/>
      <c r="K184" s="143">
        <f>SUM(Table2[[#This Row],[Residential]:[Energy Supply]])</f>
        <v>78451</v>
      </c>
      <c r="L184" s="137">
        <f>IF(VLOOKUP('FIND YOUR GHG INVENTORY DATA'!B184,'2010 Census Population'!B:E,4,FALSE)="1",SUMIFS('2010 Census Population'!F:F,'2010 Census Population'!B:B,'FIND YOUR GHG INVENTORY DATA'!B184),VLOOKUP('FIND YOUR GHG INVENTORY DATA'!B184,'2010 Census Population'!B:F,5,FALSE))</f>
        <v>3355</v>
      </c>
      <c r="M184" s="142">
        <f t="shared" si="7"/>
        <v>23.383308494783904</v>
      </c>
    </row>
    <row r="185" spans="1:13" x14ac:dyDescent="0.25">
      <c r="A185" s="69"/>
      <c r="B185" s="149" t="s">
        <v>236</v>
      </c>
      <c r="C185" s="140">
        <v>13970</v>
      </c>
      <c r="D185" s="156">
        <v>6034</v>
      </c>
      <c r="E185" s="156">
        <v>0</v>
      </c>
      <c r="F185" s="156">
        <v>36573</v>
      </c>
      <c r="G185" s="156">
        <v>1039</v>
      </c>
      <c r="H185" s="156">
        <v>932</v>
      </c>
      <c r="I185" s="156">
        <v>111</v>
      </c>
      <c r="J185" s="142"/>
      <c r="K185" s="143">
        <f>SUM(Table2[[#This Row],[Residential]:[Energy Supply]])</f>
        <v>58659</v>
      </c>
      <c r="L185" s="137">
        <f>IF(VLOOKUP('FIND YOUR GHG INVENTORY DATA'!B185,'2010 Census Population'!B:E,4,FALSE)="1",SUMIFS('2010 Census Population'!F:F,'2010 Census Population'!B:B,'FIND YOUR GHG INVENTORY DATA'!B185),VLOOKUP('FIND YOUR GHG INVENTORY DATA'!B185,'2010 Census Population'!B:F,5,FALSE))</f>
        <v>2326</v>
      </c>
      <c r="M185" s="142">
        <f t="shared" si="7"/>
        <v>25.218830610490112</v>
      </c>
    </row>
    <row r="186" spans="1:13" x14ac:dyDescent="0.25">
      <c r="A186" s="69"/>
      <c r="B186" s="149" t="s">
        <v>237</v>
      </c>
      <c r="C186" s="140">
        <v>14258</v>
      </c>
      <c r="D186" s="156">
        <v>7661</v>
      </c>
      <c r="E186" s="156">
        <v>0</v>
      </c>
      <c r="F186" s="156">
        <v>24178</v>
      </c>
      <c r="G186" s="156">
        <v>1828</v>
      </c>
      <c r="H186" s="156">
        <v>1603</v>
      </c>
      <c r="I186" s="156">
        <v>111</v>
      </c>
      <c r="J186" s="142"/>
      <c r="K186" s="143">
        <f>SUM(Table2[[#This Row],[Residential]:[Energy Supply]])</f>
        <v>49639</v>
      </c>
      <c r="L186" s="137">
        <f>IF(VLOOKUP('FIND YOUR GHG INVENTORY DATA'!B186,'2010 Census Population'!B:E,4,FALSE)="1",SUMIFS('2010 Census Population'!F:F,'2010 Census Population'!B:B,'FIND YOUR GHG INVENTORY DATA'!B186),VLOOKUP('FIND YOUR GHG INVENTORY DATA'!B186,'2010 Census Population'!B:F,5,FALSE))</f>
        <v>4094</v>
      </c>
      <c r="M186" s="142">
        <f t="shared" si="7"/>
        <v>12.124816805080606</v>
      </c>
    </row>
    <row r="187" spans="1:13" x14ac:dyDescent="0.25">
      <c r="A187" s="69"/>
      <c r="B187" s="149" t="s">
        <v>238</v>
      </c>
      <c r="C187" s="140">
        <v>7931</v>
      </c>
      <c r="D187" s="156">
        <v>5542</v>
      </c>
      <c r="E187" s="156">
        <v>0</v>
      </c>
      <c r="F187" s="156">
        <v>30004</v>
      </c>
      <c r="G187" s="156">
        <v>1070</v>
      </c>
      <c r="H187" s="156">
        <v>961</v>
      </c>
      <c r="I187" s="156">
        <v>358</v>
      </c>
      <c r="J187" s="142"/>
      <c r="K187" s="143">
        <f>SUM(Table2[[#This Row],[Residential]:[Energy Supply]])</f>
        <v>45866</v>
      </c>
      <c r="L187" s="137">
        <f>IF(VLOOKUP('FIND YOUR GHG INVENTORY DATA'!B187,'2010 Census Population'!B:E,4,FALSE)="1",SUMIFS('2010 Census Population'!F:F,'2010 Census Population'!B:B,'FIND YOUR GHG INVENTORY DATA'!B187),VLOOKUP('FIND YOUR GHG INVENTORY DATA'!B187,'2010 Census Population'!B:F,5,FALSE))</f>
        <v>2395</v>
      </c>
      <c r="M187" s="142">
        <f t="shared" si="7"/>
        <v>19.150730688935283</v>
      </c>
    </row>
    <row r="188" spans="1:13" x14ac:dyDescent="0.25">
      <c r="A188" s="69"/>
      <c r="B188" s="149" t="s">
        <v>239</v>
      </c>
      <c r="C188" s="140">
        <v>11936</v>
      </c>
      <c r="D188" s="156">
        <v>4941</v>
      </c>
      <c r="E188" s="156">
        <v>0</v>
      </c>
      <c r="F188" s="156">
        <v>15038</v>
      </c>
      <c r="G188" s="156">
        <v>1495</v>
      </c>
      <c r="H188" s="156">
        <v>1298</v>
      </c>
      <c r="I188" s="156">
        <v>92</v>
      </c>
      <c r="J188" s="142"/>
      <c r="K188" s="143">
        <f>SUM(Table2[[#This Row],[Residential]:[Energy Supply]])</f>
        <v>34800</v>
      </c>
      <c r="L188" s="137">
        <f>IF(VLOOKUP('FIND YOUR GHG INVENTORY DATA'!B188,'2010 Census Population'!B:E,4,FALSE)="1",SUMIFS('2010 Census Population'!F:F,'2010 Census Population'!B:B,'FIND YOUR GHG INVENTORY DATA'!B188),VLOOKUP('FIND YOUR GHG INVENTORY DATA'!B188,'2010 Census Population'!B:F,5,FALSE))</f>
        <v>3347</v>
      </c>
      <c r="M188" s="142">
        <f t="shared" si="7"/>
        <v>10.397370779802808</v>
      </c>
    </row>
    <row r="189" spans="1:13" x14ac:dyDescent="0.25">
      <c r="A189" s="69"/>
      <c r="B189" s="149" t="s">
        <v>240</v>
      </c>
      <c r="C189" s="140">
        <v>8560</v>
      </c>
      <c r="D189" s="156">
        <v>3310</v>
      </c>
      <c r="E189" s="156">
        <v>0</v>
      </c>
      <c r="F189" s="156">
        <v>9960</v>
      </c>
      <c r="G189" s="156">
        <v>620</v>
      </c>
      <c r="H189" s="156">
        <v>548</v>
      </c>
      <c r="I189" s="156">
        <v>115</v>
      </c>
      <c r="J189" s="142"/>
      <c r="K189" s="143">
        <f>SUM(Table2[[#This Row],[Residential]:[Energy Supply]])</f>
        <v>23113</v>
      </c>
      <c r="L189" s="137">
        <f>IF(VLOOKUP('FIND YOUR GHG INVENTORY DATA'!B189,'2010 Census Population'!B:E,4,FALSE)="1",SUMIFS('2010 Census Population'!F:F,'2010 Census Population'!B:B,'FIND YOUR GHG INVENTORY DATA'!B189),VLOOKUP('FIND YOUR GHG INVENTORY DATA'!B189,'2010 Census Population'!B:F,5,FALSE))</f>
        <v>1389</v>
      </c>
      <c r="M189" s="142">
        <f t="shared" si="7"/>
        <v>16.640028797696186</v>
      </c>
    </row>
    <row r="190" spans="1:13" x14ac:dyDescent="0.25">
      <c r="A190" s="69"/>
      <c r="B190" s="149" t="s">
        <v>241</v>
      </c>
      <c r="C190" s="140">
        <v>5082</v>
      </c>
      <c r="D190" s="156">
        <v>1971</v>
      </c>
      <c r="E190" s="156">
        <v>0</v>
      </c>
      <c r="F190" s="156">
        <v>10467</v>
      </c>
      <c r="G190" s="156">
        <v>312</v>
      </c>
      <c r="H190" s="156">
        <v>280</v>
      </c>
      <c r="I190" s="156">
        <v>112</v>
      </c>
      <c r="J190" s="142"/>
      <c r="K190" s="143">
        <f>SUM(Table2[[#This Row],[Residential]:[Energy Supply]])</f>
        <v>18224</v>
      </c>
      <c r="L190" s="137">
        <f>IF(VLOOKUP('FIND YOUR GHG INVENTORY DATA'!B190,'2010 Census Population'!B:E,4,FALSE)="1",SUMIFS('2010 Census Population'!F:F,'2010 Census Population'!B:B,'FIND YOUR GHG INVENTORY DATA'!B190),VLOOKUP('FIND YOUR GHG INVENTORY DATA'!B190,'2010 Census Population'!B:F,5,FALSE))</f>
        <v>699</v>
      </c>
      <c r="M190" s="142">
        <f t="shared" si="7"/>
        <v>26.071530758226036</v>
      </c>
    </row>
    <row r="191" spans="1:13" x14ac:dyDescent="0.25">
      <c r="A191" s="69"/>
      <c r="B191" s="149" t="s">
        <v>242</v>
      </c>
      <c r="C191" s="140">
        <v>3552</v>
      </c>
      <c r="D191" s="156">
        <v>6159</v>
      </c>
      <c r="E191" s="156">
        <v>0</v>
      </c>
      <c r="F191" s="156">
        <v>6078</v>
      </c>
      <c r="G191" s="156">
        <v>405</v>
      </c>
      <c r="H191" s="156">
        <v>386</v>
      </c>
      <c r="I191" s="156">
        <v>0</v>
      </c>
      <c r="J191" s="142"/>
      <c r="K191" s="143">
        <f>SUM(Table2[[#This Row],[Residential]:[Energy Supply]])</f>
        <v>16580</v>
      </c>
      <c r="L191" s="137">
        <f>IF(VLOOKUP('FIND YOUR GHG INVENTORY DATA'!B191,'2010 Census Population'!B:E,4,FALSE)="1",SUMIFS('2010 Census Population'!F:F,'2010 Census Population'!B:B,'FIND YOUR GHG INVENTORY DATA'!B191),VLOOKUP('FIND YOUR GHG INVENTORY DATA'!B191,'2010 Census Population'!B:F,5,FALSE))</f>
        <v>906</v>
      </c>
      <c r="M191" s="142">
        <f t="shared" si="7"/>
        <v>18.300220750551876</v>
      </c>
    </row>
    <row r="192" spans="1:13" x14ac:dyDescent="0.25">
      <c r="A192" s="69"/>
      <c r="B192" s="149" t="s">
        <v>243</v>
      </c>
      <c r="C192" s="140">
        <v>3866</v>
      </c>
      <c r="D192" s="156">
        <v>1395</v>
      </c>
      <c r="E192" s="156">
        <v>0</v>
      </c>
      <c r="F192" s="156">
        <v>9819</v>
      </c>
      <c r="G192" s="156">
        <v>544</v>
      </c>
      <c r="H192" s="156">
        <v>467</v>
      </c>
      <c r="I192" s="156">
        <v>160</v>
      </c>
      <c r="J192" s="142"/>
      <c r="K192" s="143">
        <f>SUM(Table2[[#This Row],[Residential]:[Energy Supply]])</f>
        <v>16251</v>
      </c>
      <c r="L192" s="137">
        <f>IF(VLOOKUP('FIND YOUR GHG INVENTORY DATA'!B192,'2010 Census Population'!B:E,4,FALSE)="1",SUMIFS('2010 Census Population'!F:F,'2010 Census Population'!B:B,'FIND YOUR GHG INVENTORY DATA'!B192),VLOOKUP('FIND YOUR GHG INVENTORY DATA'!B192,'2010 Census Population'!B:F,5,FALSE))</f>
        <v>1219</v>
      </c>
      <c r="M192" s="142">
        <f t="shared" si="7"/>
        <v>13.331419196062345</v>
      </c>
    </row>
    <row r="193" spans="1:13" x14ac:dyDescent="0.25">
      <c r="A193" s="69"/>
      <c r="B193" s="149" t="s">
        <v>244</v>
      </c>
      <c r="C193" s="140">
        <v>3446</v>
      </c>
      <c r="D193" s="156">
        <v>1380</v>
      </c>
      <c r="E193" s="156">
        <v>0</v>
      </c>
      <c r="F193" s="156">
        <v>6584</v>
      </c>
      <c r="G193" s="156">
        <v>343</v>
      </c>
      <c r="H193" s="156">
        <v>296</v>
      </c>
      <c r="I193" s="156">
        <v>144</v>
      </c>
      <c r="J193" s="142"/>
      <c r="K193" s="143">
        <f>SUM(Table2[[#This Row],[Residential]:[Energy Supply]])</f>
        <v>12193</v>
      </c>
      <c r="L193" s="137">
        <f>IF(VLOOKUP('FIND YOUR GHG INVENTORY DATA'!B193,'2010 Census Population'!B:E,4,FALSE)="1",SUMIFS('2010 Census Population'!F:F,'2010 Census Population'!B:B,'FIND YOUR GHG INVENTORY DATA'!B193),VLOOKUP('FIND YOUR GHG INVENTORY DATA'!B193,'2010 Census Population'!B:F,5,FALSE))</f>
        <v>767</v>
      </c>
      <c r="M193" s="142">
        <f t="shared" si="7"/>
        <v>15.897001303780964</v>
      </c>
    </row>
    <row r="194" spans="1:13" x14ac:dyDescent="0.25">
      <c r="A194" s="69" t="s">
        <v>22</v>
      </c>
      <c r="B194" s="133" t="s">
        <v>89</v>
      </c>
      <c r="C194" s="72">
        <f>'Washington Roll Up'!D15</f>
        <v>177054</v>
      </c>
      <c r="D194" s="72">
        <f>'Washington Roll Up'!D22</f>
        <v>86778</v>
      </c>
      <c r="E194" s="72">
        <f>'Washington Roll Up'!D30</f>
        <v>120354</v>
      </c>
      <c r="F194" s="72">
        <f>'Washington Roll Up'!D50</f>
        <v>310584</v>
      </c>
      <c r="G194" s="72">
        <f>'Washington Roll Up'!D62+'Washington Roll Up'!D66</f>
        <v>26858</v>
      </c>
      <c r="H194" s="72">
        <f>'Washington Roll Up'!D45</f>
        <v>23464</v>
      </c>
      <c r="I194" s="72">
        <f>'Washington Roll Up'!D67</f>
        <v>151711</v>
      </c>
      <c r="J194" s="72">
        <f>'Washington Roll Up'!D41</f>
        <v>20341</v>
      </c>
      <c r="K194" s="70">
        <f>SUM(Table2[[#This Row],[Residential]:[Energy Supply]])</f>
        <v>917144</v>
      </c>
      <c r="L194" s="137">
        <f>IF(VLOOKUP('FIND YOUR GHG INVENTORY DATA'!B194,'2010 Census Population'!B:E,4,FALSE)="1",SUMIFS('2010 Census Population'!F:F,'2010 Census Population'!B:B,'FIND YOUR GHG INVENTORY DATA'!B194),VLOOKUP('FIND YOUR GHG INVENTORY DATA'!B194,'2010 Census Population'!B:F,5,FALSE))</f>
        <v>63216</v>
      </c>
      <c r="M194" s="74">
        <f t="shared" si="7"/>
        <v>14.508099215388508</v>
      </c>
    </row>
    <row r="195" spans="1:13" x14ac:dyDescent="0.25">
      <c r="A195" s="150"/>
      <c r="B195" s="149" t="s">
        <v>245</v>
      </c>
      <c r="C195" s="140">
        <v>15443</v>
      </c>
      <c r="D195" s="156">
        <v>27725</v>
      </c>
      <c r="E195" s="156">
        <v>38673</v>
      </c>
      <c r="F195" s="156">
        <v>25682</v>
      </c>
      <c r="G195" s="156">
        <v>2707</v>
      </c>
      <c r="H195" s="156">
        <v>2622</v>
      </c>
      <c r="I195" s="156">
        <v>4861</v>
      </c>
      <c r="J195" s="142"/>
      <c r="K195" s="143">
        <f>SUM(Table2[[#This Row],[Residential]:[Energy Supply]])</f>
        <v>117713</v>
      </c>
      <c r="L195" s="137">
        <f>IF(VLOOKUP('FIND YOUR GHG INVENTORY DATA'!B195,'2010 Census Population'!B:E,4,FALSE)="1",SUMIFS('2010 Census Population'!F:F,'2010 Census Population'!B:B,'FIND YOUR GHG INVENTORY DATA'!B195),VLOOKUP('FIND YOUR GHG INVENTORY DATA'!B195,'2010 Census Population'!B:F,5,FALSE))</f>
        <v>6371</v>
      </c>
      <c r="M195" s="142">
        <f t="shared" si="7"/>
        <v>18.476377334798304</v>
      </c>
    </row>
    <row r="196" spans="1:13" x14ac:dyDescent="0.25">
      <c r="A196" s="150"/>
      <c r="B196" s="149" t="s">
        <v>271</v>
      </c>
      <c r="C196" s="140">
        <v>29259</v>
      </c>
      <c r="D196" s="156">
        <v>19996</v>
      </c>
      <c r="E196" s="156">
        <v>1</v>
      </c>
      <c r="F196" s="156">
        <v>33838</v>
      </c>
      <c r="G196" s="156">
        <v>5383</v>
      </c>
      <c r="H196" s="156">
        <v>4897</v>
      </c>
      <c r="I196" s="156">
        <v>7242</v>
      </c>
      <c r="J196" s="142"/>
      <c r="K196" s="143">
        <f>SUM(Table2[[#This Row],[Residential]:[Energy Supply]])</f>
        <v>100616</v>
      </c>
      <c r="L196" s="137">
        <f>IF(VLOOKUP('FIND YOUR GHG INVENTORY DATA'!B196,'2010 Census Population'!B:E,4,FALSE)="1",SUMIFS('2010 Census Population'!F:F,'2010 Census Population'!B:B,'FIND YOUR GHG INVENTORY DATA'!B196),VLOOKUP('FIND YOUR GHG INVENTORY DATA'!B196,'2010 Census Population'!B:F,5,FALSE))</f>
        <v>12671</v>
      </c>
      <c r="M196" s="142">
        <f t="shared" si="7"/>
        <v>7.9406518822508092</v>
      </c>
    </row>
    <row r="197" spans="1:13" x14ac:dyDescent="0.25">
      <c r="A197" s="150"/>
      <c r="B197" s="149" t="s">
        <v>272</v>
      </c>
      <c r="C197" s="140">
        <v>15914</v>
      </c>
      <c r="D197" s="156">
        <v>8667</v>
      </c>
      <c r="E197" s="156">
        <v>35343</v>
      </c>
      <c r="F197" s="156">
        <v>19370</v>
      </c>
      <c r="G197" s="156">
        <v>2100</v>
      </c>
      <c r="H197" s="156">
        <v>1970</v>
      </c>
      <c r="I197" s="156">
        <v>7970</v>
      </c>
      <c r="J197" s="142"/>
      <c r="K197" s="143">
        <f>SUM(Table2[[#This Row],[Residential]:[Energy Supply]])</f>
        <v>91334</v>
      </c>
      <c r="L197" s="137">
        <f>IF(VLOOKUP('FIND YOUR GHG INVENTORY DATA'!B197,'2010 Census Population'!B:E,4,FALSE)="1",SUMIFS('2010 Census Population'!F:F,'2010 Census Population'!B:B,'FIND YOUR GHG INVENTORY DATA'!B197),VLOOKUP('FIND YOUR GHG INVENTORY DATA'!B197,'2010 Census Population'!B:F,5,FALSE))</f>
        <v>4942</v>
      </c>
      <c r="M197" s="142">
        <f t="shared" si="7"/>
        <v>18.481181707810602</v>
      </c>
    </row>
    <row r="198" spans="1:13" x14ac:dyDescent="0.25">
      <c r="A198" s="150"/>
      <c r="B198" s="149" t="s">
        <v>249</v>
      </c>
      <c r="C198" s="140">
        <v>7521</v>
      </c>
      <c r="D198" s="156">
        <v>18429</v>
      </c>
      <c r="E198" s="156">
        <v>38766</v>
      </c>
      <c r="F198" s="156">
        <v>8380</v>
      </c>
      <c r="G198" s="156">
        <v>1434</v>
      </c>
      <c r="H198" s="156">
        <v>1450</v>
      </c>
      <c r="I198" s="156">
        <v>0</v>
      </c>
      <c r="J198" s="142"/>
      <c r="K198" s="143">
        <f>SUM(Table2[[#This Row],[Residential]:[Energy Supply]])</f>
        <v>75980</v>
      </c>
      <c r="L198" s="137">
        <f>IF(VLOOKUP('FIND YOUR GHG INVENTORY DATA'!B198,'2010 Census Population'!B:E,4,FALSE)="1",SUMIFS('2010 Census Population'!F:F,'2010 Census Population'!B:B,'FIND YOUR GHG INVENTORY DATA'!B198),VLOOKUP('FIND YOUR GHG INVENTORY DATA'!B198,'2010 Census Population'!B:F,5,FALSE))</f>
        <v>3375</v>
      </c>
      <c r="M198" s="142">
        <f t="shared" si="7"/>
        <v>22.512592592592593</v>
      </c>
    </row>
    <row r="199" spans="1:13" x14ac:dyDescent="0.25">
      <c r="A199" s="150"/>
      <c r="B199" s="149" t="s">
        <v>246</v>
      </c>
      <c r="C199" s="140">
        <v>11872</v>
      </c>
      <c r="D199" s="156">
        <v>2699</v>
      </c>
      <c r="E199" s="156">
        <v>19794</v>
      </c>
      <c r="F199" s="156">
        <v>17271</v>
      </c>
      <c r="G199" s="156">
        <v>2630</v>
      </c>
      <c r="H199" s="156">
        <v>2360</v>
      </c>
      <c r="I199" s="156">
        <v>19895</v>
      </c>
      <c r="J199" s="142"/>
      <c r="K199" s="143">
        <f>SUM(Table2[[#This Row],[Residential]:[Energy Supply]])</f>
        <v>76521</v>
      </c>
      <c r="L199" s="137">
        <f>IF(VLOOKUP('FIND YOUR GHG INVENTORY DATA'!B199,'2010 Census Population'!B:E,4,FALSE)="1",SUMIFS('2010 Census Population'!F:F,'2010 Census Population'!B:B,'FIND YOUR GHG INVENTORY DATA'!B199),VLOOKUP('FIND YOUR GHG INVENTORY DATA'!B199,'2010 Census Population'!B:F,5,FALSE))</f>
        <v>6190</v>
      </c>
      <c r="M199" s="142">
        <f t="shared" si="7"/>
        <v>12.362035541195477</v>
      </c>
    </row>
    <row r="200" spans="1:13" x14ac:dyDescent="0.25">
      <c r="A200" s="150"/>
      <c r="B200" s="149" t="s">
        <v>247</v>
      </c>
      <c r="C200" s="140">
        <v>21646</v>
      </c>
      <c r="D200" s="156">
        <v>6304</v>
      </c>
      <c r="E200" s="156">
        <v>5877</v>
      </c>
      <c r="F200" s="156">
        <v>23267</v>
      </c>
      <c r="G200" s="156">
        <v>2833</v>
      </c>
      <c r="H200" s="156">
        <v>2643</v>
      </c>
      <c r="I200" s="156">
        <v>10152</v>
      </c>
      <c r="J200" s="142"/>
      <c r="K200" s="143">
        <f>SUM(Table2[[#This Row],[Residential]:[Energy Supply]])</f>
        <v>72722</v>
      </c>
      <c r="L200" s="137">
        <f>IF(VLOOKUP('FIND YOUR GHG INVENTORY DATA'!B200,'2010 Census Population'!B:E,4,FALSE)="1",SUMIFS('2010 Census Population'!F:F,'2010 Census Population'!B:B,'FIND YOUR GHG INVENTORY DATA'!B200),VLOOKUP('FIND YOUR GHG INVENTORY DATA'!B200,'2010 Census Population'!B:F,5,FALSE))</f>
        <v>6669</v>
      </c>
      <c r="M200" s="142">
        <f t="shared" si="7"/>
        <v>10.904483430799221</v>
      </c>
    </row>
    <row r="201" spans="1:13" x14ac:dyDescent="0.25">
      <c r="A201" s="150" t="s">
        <v>251</v>
      </c>
      <c r="B201" s="149" t="s">
        <v>248</v>
      </c>
      <c r="C201" s="140">
        <v>8092</v>
      </c>
      <c r="D201" s="156">
        <v>4451</v>
      </c>
      <c r="E201" s="156">
        <v>26387</v>
      </c>
      <c r="F201" s="156">
        <v>17727</v>
      </c>
      <c r="G201" s="156">
        <v>992</v>
      </c>
      <c r="H201" s="156">
        <v>976</v>
      </c>
      <c r="I201" s="156">
        <v>11372</v>
      </c>
      <c r="J201" s="142"/>
      <c r="K201" s="143">
        <f>SUM(Table2[[#This Row],[Residential]:[Energy Supply]])</f>
        <v>69997</v>
      </c>
      <c r="L201" s="137">
        <f>IF(VLOOKUP('FIND YOUR GHG INVENTORY DATA'!B201,'2010 Census Population'!B:E,4,FALSE)="1",SUMIFS('2010 Census Population'!F:F,'2010 Census Population'!B:B,'FIND YOUR GHG INVENTORY DATA'!B201),VLOOKUP('FIND YOUR GHG INVENTORY DATA'!B201,'2010 Census Population'!B:F,5,FALSE))</f>
        <v>2336</v>
      </c>
      <c r="M201" s="142">
        <f t="shared" si="7"/>
        <v>29.96446917808219</v>
      </c>
    </row>
    <row r="202" spans="1:13" x14ac:dyDescent="0.25">
      <c r="A202" s="150" t="s">
        <v>250</v>
      </c>
      <c r="B202" s="149" t="s">
        <v>252</v>
      </c>
      <c r="C202" s="140">
        <v>15772</v>
      </c>
      <c r="D202" s="156">
        <v>8886</v>
      </c>
      <c r="E202" s="156">
        <v>1</v>
      </c>
      <c r="F202" s="156">
        <v>14195</v>
      </c>
      <c r="G202" s="156">
        <v>3093</v>
      </c>
      <c r="H202" s="156">
        <v>2784</v>
      </c>
      <c r="I202" s="156">
        <v>0</v>
      </c>
      <c r="J202" s="142"/>
      <c r="K202" s="143">
        <f>SUM(Table2[[#This Row],[Residential]:[Energy Supply]])</f>
        <v>44731</v>
      </c>
      <c r="L202" s="137">
        <f>IF(VLOOKUP('FIND YOUR GHG INVENTORY DATA'!B202,'2010 Census Population'!B:E,4,FALSE)="1",SUMIFS('2010 Census Population'!F:F,'2010 Census Population'!B:B,'FIND YOUR GHG INVENTORY DATA'!B202),VLOOKUP('FIND YOUR GHG INVENTORY DATA'!B202,'2010 Census Population'!B:F,5,FALSE))</f>
        <v>7281</v>
      </c>
      <c r="M202" s="142">
        <f t="shared" si="7"/>
        <v>6.1435242411756628</v>
      </c>
    </row>
    <row r="203" spans="1:13" x14ac:dyDescent="0.25">
      <c r="A203" s="150"/>
      <c r="B203" s="149" t="s">
        <v>253</v>
      </c>
      <c r="C203" s="140">
        <v>13179</v>
      </c>
      <c r="D203" s="156">
        <v>5370</v>
      </c>
      <c r="E203" s="156">
        <v>1138</v>
      </c>
      <c r="F203" s="156">
        <v>13048</v>
      </c>
      <c r="G203" s="156">
        <v>1717</v>
      </c>
      <c r="H203" s="156">
        <v>1580</v>
      </c>
      <c r="I203" s="156">
        <v>10436</v>
      </c>
      <c r="J203" s="142"/>
      <c r="K203" s="143">
        <f>SUM(Table2[[#This Row],[Residential]:[Energy Supply]])</f>
        <v>46468</v>
      </c>
      <c r="L203" s="137">
        <f>IF(VLOOKUP('FIND YOUR GHG INVENTORY DATA'!B203,'2010 Census Population'!B:E,4,FALSE)="1",SUMIFS('2010 Census Population'!F:F,'2010 Census Population'!B:B,'FIND YOUR GHG INVENTORY DATA'!B203),VLOOKUP('FIND YOUR GHG INVENTORY DATA'!B203,'2010 Census Population'!B:F,5,FALSE))</f>
        <v>4042</v>
      </c>
      <c r="M203" s="142">
        <f t="shared" si="7"/>
        <v>11.496288965858486</v>
      </c>
    </row>
    <row r="204" spans="1:13" x14ac:dyDescent="0.25">
      <c r="A204" s="150"/>
      <c r="B204" s="149" t="s">
        <v>254</v>
      </c>
      <c r="C204" s="140">
        <v>12769</v>
      </c>
      <c r="D204" s="156">
        <v>3907</v>
      </c>
      <c r="E204" s="156">
        <v>0</v>
      </c>
      <c r="F204" s="156">
        <v>15453</v>
      </c>
      <c r="G204" s="156">
        <v>1607</v>
      </c>
      <c r="H204" s="156">
        <v>1472</v>
      </c>
      <c r="I204" s="156">
        <v>10319</v>
      </c>
      <c r="J204" s="142"/>
      <c r="K204" s="143">
        <f>SUM(Table2[[#This Row],[Residential]:[Energy Supply]])</f>
        <v>45527</v>
      </c>
      <c r="L204" s="137">
        <f>IF(VLOOKUP('FIND YOUR GHG INVENTORY DATA'!B204,'2010 Census Population'!B:E,4,FALSE)="1",SUMIFS('2010 Census Population'!F:F,'2010 Census Population'!B:B,'FIND YOUR GHG INVENTORY DATA'!B204),VLOOKUP('FIND YOUR GHG INVENTORY DATA'!B204,'2010 Census Population'!B:F,5,FALSE))</f>
        <v>3782</v>
      </c>
      <c r="M204" s="142">
        <f t="shared" si="7"/>
        <v>12.037810682178742</v>
      </c>
    </row>
    <row r="205" spans="1:13" x14ac:dyDescent="0.25">
      <c r="A205" s="150"/>
      <c r="B205" s="149" t="s">
        <v>255</v>
      </c>
      <c r="C205" s="140">
        <v>11110</v>
      </c>
      <c r="D205" s="156">
        <v>2848</v>
      </c>
      <c r="E205" s="156">
        <v>37</v>
      </c>
      <c r="F205" s="156">
        <v>16683</v>
      </c>
      <c r="G205" s="156">
        <v>1153</v>
      </c>
      <c r="H205" s="156">
        <v>1065</v>
      </c>
      <c r="I205" s="156">
        <v>9557</v>
      </c>
      <c r="J205" s="142"/>
      <c r="K205" s="143">
        <f>SUM(Table2[[#This Row],[Residential]:[Energy Supply]])</f>
        <v>42453</v>
      </c>
      <c r="L205" s="137">
        <f>IF(VLOOKUP('FIND YOUR GHG INVENTORY DATA'!B205,'2010 Census Population'!B:E,4,FALSE)="1",SUMIFS('2010 Census Population'!F:F,'2010 Census Population'!B:B,'FIND YOUR GHG INVENTORY DATA'!B205),VLOOKUP('FIND YOUR GHG INVENTORY DATA'!B205,'2010 Census Population'!B:F,5,FALSE))</f>
        <v>2715</v>
      </c>
      <c r="M205" s="142">
        <f t="shared" si="7"/>
        <v>15.636464088397791</v>
      </c>
    </row>
    <row r="206" spans="1:13" x14ac:dyDescent="0.25">
      <c r="A206" s="150"/>
      <c r="B206" s="149" t="s">
        <v>256</v>
      </c>
      <c r="C206" s="140">
        <v>9413</v>
      </c>
      <c r="D206" s="156">
        <v>1970</v>
      </c>
      <c r="E206" s="156">
        <v>0</v>
      </c>
      <c r="F206" s="156">
        <v>14022</v>
      </c>
      <c r="G206" s="156">
        <v>1426</v>
      </c>
      <c r="H206" s="156">
        <v>1269</v>
      </c>
      <c r="I206" s="156">
        <v>8747</v>
      </c>
      <c r="J206" s="142"/>
      <c r="K206" s="143">
        <f>SUM(Table2[[#This Row],[Residential]:[Energy Supply]])</f>
        <v>36847</v>
      </c>
      <c r="L206" s="137">
        <f>IF(VLOOKUP('FIND YOUR GHG INVENTORY DATA'!B206,'2010 Census Population'!B:E,4,FALSE)="1",SUMIFS('2010 Census Population'!F:F,'2010 Census Population'!B:B,'FIND YOUR GHG INVENTORY DATA'!B206),VLOOKUP('FIND YOUR GHG INVENTORY DATA'!B206,'2010 Census Population'!B:F,5,FALSE))</f>
        <v>3356</v>
      </c>
      <c r="M206" s="142">
        <f t="shared" si="7"/>
        <v>10.979439809296782</v>
      </c>
    </row>
    <row r="207" spans="1:13" x14ac:dyDescent="0.25">
      <c r="A207" s="150"/>
      <c r="B207" s="149" t="s">
        <v>257</v>
      </c>
      <c r="C207" s="140">
        <v>5982</v>
      </c>
      <c r="D207" s="156">
        <v>1039</v>
      </c>
      <c r="E207" s="156">
        <v>7</v>
      </c>
      <c r="F207" s="156">
        <v>16554</v>
      </c>
      <c r="G207" s="156">
        <v>787</v>
      </c>
      <c r="H207" s="156">
        <v>717</v>
      </c>
      <c r="I207" s="156">
        <v>10241</v>
      </c>
      <c r="J207" s="142"/>
      <c r="K207" s="143">
        <f>SUM(Table2[[#This Row],[Residential]:[Energy Supply]])</f>
        <v>35327</v>
      </c>
      <c r="L207" s="137">
        <f>IF(VLOOKUP('FIND YOUR GHG INVENTORY DATA'!B207,'2010 Census Population'!B:E,4,FALSE)="1",SUMIFS('2010 Census Population'!F:F,'2010 Census Population'!B:B,'FIND YOUR GHG INVENTORY DATA'!B207),VLOOKUP('FIND YOUR GHG INVENTORY DATA'!B207,'2010 Census Population'!B:F,5,FALSE))</f>
        <v>1853</v>
      </c>
      <c r="M207" s="142">
        <f t="shared" si="7"/>
        <v>19.064759848893686</v>
      </c>
    </row>
    <row r="208" spans="1:13" x14ac:dyDescent="0.25">
      <c r="A208" s="150"/>
      <c r="B208" s="149" t="s">
        <v>258</v>
      </c>
      <c r="C208" s="140">
        <v>6800</v>
      </c>
      <c r="D208" s="156">
        <v>1293</v>
      </c>
      <c r="E208" s="156">
        <v>623</v>
      </c>
      <c r="F208" s="156">
        <v>16509</v>
      </c>
      <c r="G208" s="156">
        <v>765</v>
      </c>
      <c r="H208" s="156">
        <v>700</v>
      </c>
      <c r="I208" s="156">
        <v>6783</v>
      </c>
      <c r="J208" s="142"/>
      <c r="K208" s="143">
        <f>SUM(Table2[[#This Row],[Residential]:[Energy Supply]])</f>
        <v>33473</v>
      </c>
      <c r="L208" s="137">
        <f>IF(VLOOKUP('FIND YOUR GHG INVENTORY DATA'!B208,'2010 Census Population'!B:E,4,FALSE)="1",SUMIFS('2010 Census Population'!F:F,'2010 Census Population'!B:B,'FIND YOUR GHG INVENTORY DATA'!B208),VLOOKUP('FIND YOUR GHG INVENTORY DATA'!B208,'2010 Census Population'!B:F,5,FALSE))</f>
        <v>1800</v>
      </c>
      <c r="M208" s="142">
        <f t="shared" si="7"/>
        <v>18.59611111111111</v>
      </c>
    </row>
    <row r="209" spans="1:13" x14ac:dyDescent="0.25">
      <c r="A209" s="150"/>
      <c r="B209" s="149" t="s">
        <v>259</v>
      </c>
      <c r="C209" s="140">
        <v>7001</v>
      </c>
      <c r="D209" s="156">
        <v>2511</v>
      </c>
      <c r="E209" s="156">
        <v>0</v>
      </c>
      <c r="F209" s="156">
        <v>13594</v>
      </c>
      <c r="G209" s="156">
        <v>859</v>
      </c>
      <c r="H209" s="156">
        <v>806</v>
      </c>
      <c r="I209" s="156">
        <v>6636</v>
      </c>
      <c r="J209" s="142"/>
      <c r="K209" s="143">
        <f>SUM(Table2[[#This Row],[Residential]:[Energy Supply]])</f>
        <v>31407</v>
      </c>
      <c r="L209" s="137">
        <f>IF(VLOOKUP('FIND YOUR GHG INVENTORY DATA'!B209,'2010 Census Population'!B:E,4,FALSE)="1",SUMIFS('2010 Census Population'!F:F,'2010 Census Population'!B:B,'FIND YOUR GHG INVENTORY DATA'!B209),VLOOKUP('FIND YOUR GHG INVENTORY DATA'!B209,'2010 Census Population'!B:F,5,FALSE))</f>
        <v>2021</v>
      </c>
      <c r="M209" s="142">
        <f t="shared" si="7"/>
        <v>15.540326571004453</v>
      </c>
    </row>
    <row r="210" spans="1:13" x14ac:dyDescent="0.25">
      <c r="A210" s="150"/>
      <c r="B210" s="149" t="s">
        <v>260</v>
      </c>
      <c r="C210" s="140">
        <v>6321</v>
      </c>
      <c r="D210" s="156">
        <v>1300</v>
      </c>
      <c r="E210" s="156">
        <v>0</v>
      </c>
      <c r="F210" s="156">
        <v>9282</v>
      </c>
      <c r="G210" s="156">
        <v>964</v>
      </c>
      <c r="H210" s="156">
        <v>872</v>
      </c>
      <c r="I210" s="156">
        <v>7919</v>
      </c>
      <c r="J210" s="142"/>
      <c r="K210" s="143">
        <f>SUM(Table2[[#This Row],[Residential]:[Energy Supply]])</f>
        <v>26658</v>
      </c>
      <c r="L210" s="137">
        <f>IF(VLOOKUP('FIND YOUR GHG INVENTORY DATA'!B210,'2010 Census Population'!B:E,4,FALSE)="1",SUMIFS('2010 Census Population'!F:F,'2010 Census Population'!B:B,'FIND YOUR GHG INVENTORY DATA'!B210),VLOOKUP('FIND YOUR GHG INVENTORY DATA'!B210,'2010 Census Population'!B:F,5,FALSE))</f>
        <v>2269</v>
      </c>
      <c r="M210" s="142">
        <f t="shared" si="7"/>
        <v>11.748788012340238</v>
      </c>
    </row>
    <row r="211" spans="1:13" x14ac:dyDescent="0.25">
      <c r="A211" s="150"/>
      <c r="B211" s="149" t="s">
        <v>261</v>
      </c>
      <c r="C211" s="140">
        <v>3062</v>
      </c>
      <c r="D211" s="156">
        <v>604</v>
      </c>
      <c r="E211" s="156">
        <v>0</v>
      </c>
      <c r="F211" s="156">
        <v>12110</v>
      </c>
      <c r="G211" s="156">
        <v>277</v>
      </c>
      <c r="H211" s="156">
        <v>252</v>
      </c>
      <c r="I211" s="156">
        <v>9537</v>
      </c>
      <c r="J211" s="142"/>
      <c r="K211" s="143">
        <f>SUM(Table2[[#This Row],[Residential]:[Energy Supply]])</f>
        <v>25842</v>
      </c>
      <c r="L211" s="137">
        <f>IF(VLOOKUP('FIND YOUR GHG INVENTORY DATA'!B211,'2010 Census Population'!B:E,4,FALSE)="1",SUMIFS('2010 Census Population'!F:F,'2010 Census Population'!B:B,'FIND YOUR GHG INVENTORY DATA'!B211),VLOOKUP('FIND YOUR GHG INVENTORY DATA'!B211,'2010 Census Population'!B:F,5,FALSE))</f>
        <v>652</v>
      </c>
      <c r="M211" s="142">
        <f t="shared" si="7"/>
        <v>39.634969325153371</v>
      </c>
    </row>
    <row r="212" spans="1:13" x14ac:dyDescent="0.25">
      <c r="A212" s="150"/>
      <c r="B212" s="149" t="s">
        <v>262</v>
      </c>
      <c r="C212" s="140">
        <v>3109</v>
      </c>
      <c r="D212" s="156">
        <v>558</v>
      </c>
      <c r="E212" s="156">
        <v>0</v>
      </c>
      <c r="F212" s="156">
        <v>10692</v>
      </c>
      <c r="G212" s="156">
        <v>259</v>
      </c>
      <c r="H212" s="156">
        <v>236</v>
      </c>
      <c r="I212" s="156">
        <v>5985</v>
      </c>
      <c r="J212" s="142"/>
      <c r="K212" s="143">
        <f>SUM(Table2[[#This Row],[Residential]:[Energy Supply]])</f>
        <v>20839</v>
      </c>
      <c r="L212" s="137">
        <f>IF(VLOOKUP('FIND YOUR GHG INVENTORY DATA'!B212,'2010 Census Population'!B:E,4,FALSE)="1",SUMIFS('2010 Census Population'!F:F,'2010 Census Population'!B:B,'FIND YOUR GHG INVENTORY DATA'!B212),VLOOKUP('FIND YOUR GHG INVENTORY DATA'!B212,'2010 Census Population'!B:F,5,FALSE))</f>
        <v>609</v>
      </c>
      <c r="M212" s="142">
        <f t="shared" si="7"/>
        <v>34.218390804597703</v>
      </c>
    </row>
    <row r="213" spans="1:13" x14ac:dyDescent="0.25">
      <c r="A213" s="150"/>
      <c r="B213" s="149" t="s">
        <v>263</v>
      </c>
      <c r="C213" s="140">
        <v>8242</v>
      </c>
      <c r="D213" s="156">
        <v>2675</v>
      </c>
      <c r="E213" s="156">
        <v>3850</v>
      </c>
      <c r="F213" s="156">
        <v>3053</v>
      </c>
      <c r="G213" s="156">
        <v>1080</v>
      </c>
      <c r="H213" s="156">
        <v>1025</v>
      </c>
      <c r="I213" s="156">
        <v>0</v>
      </c>
      <c r="J213" s="142"/>
      <c r="K213" s="143">
        <f>SUM(Table2[[#This Row],[Residential]:[Energy Supply]])</f>
        <v>19925</v>
      </c>
      <c r="L213" s="137">
        <f>IF(VLOOKUP('FIND YOUR GHG INVENTORY DATA'!B213,'2010 Census Population'!B:E,4,FALSE)="1",SUMIFS('2010 Census Population'!F:F,'2010 Census Population'!B:B,'FIND YOUR GHG INVENTORY DATA'!B213),VLOOKUP('FIND YOUR GHG INVENTORY DATA'!B213,'2010 Census Population'!B:F,5,FALSE))</f>
        <v>2543</v>
      </c>
      <c r="M213" s="142">
        <f t="shared" si="7"/>
        <v>7.8352339756193476</v>
      </c>
    </row>
    <row r="214" spans="1:13" x14ac:dyDescent="0.25">
      <c r="A214" s="150"/>
      <c r="B214" s="149" t="s">
        <v>264</v>
      </c>
      <c r="C214" s="140">
        <v>8230</v>
      </c>
      <c r="D214" s="156">
        <v>2269</v>
      </c>
      <c r="E214" s="156">
        <v>0</v>
      </c>
      <c r="F214" s="156">
        <v>4809</v>
      </c>
      <c r="G214" s="156">
        <v>1111</v>
      </c>
      <c r="H214" s="156">
        <v>1003</v>
      </c>
      <c r="I214" s="156">
        <v>0</v>
      </c>
      <c r="J214" s="142"/>
      <c r="K214" s="143">
        <f>SUM(Table2[[#This Row],[Residential]:[Energy Supply]])</f>
        <v>17422</v>
      </c>
      <c r="L214" s="137">
        <f>IF(VLOOKUP('FIND YOUR GHG INVENTORY DATA'!B214,'2010 Census Population'!B:E,4,FALSE)="1",SUMIFS('2010 Census Population'!F:F,'2010 Census Population'!B:B,'FIND YOUR GHG INVENTORY DATA'!B214),VLOOKUP('FIND YOUR GHG INVENTORY DATA'!B214,'2010 Census Population'!B:F,5,FALSE))</f>
        <v>2614</v>
      </c>
      <c r="M214" s="142">
        <f t="shared" si="7"/>
        <v>6.6648814078041312</v>
      </c>
    </row>
    <row r="215" spans="1:13" x14ac:dyDescent="0.25">
      <c r="A215" s="150"/>
      <c r="B215" s="149" t="s">
        <v>265</v>
      </c>
      <c r="C215" s="140">
        <v>5123</v>
      </c>
      <c r="D215" s="156">
        <v>2033</v>
      </c>
      <c r="E215" s="156">
        <v>0</v>
      </c>
      <c r="F215" s="156">
        <v>4221</v>
      </c>
      <c r="G215" s="156">
        <v>794</v>
      </c>
      <c r="H215" s="156">
        <v>726</v>
      </c>
      <c r="I215" s="156">
        <v>0</v>
      </c>
      <c r="J215" s="142"/>
      <c r="K215" s="143">
        <f>SUM(Table2[[#This Row],[Residential]:[Energy Supply]])</f>
        <v>12897</v>
      </c>
      <c r="L215" s="137">
        <f>IF(VLOOKUP('FIND YOUR GHG INVENTORY DATA'!B215,'2010 Census Population'!B:E,4,FALSE)="1",SUMIFS('2010 Census Population'!F:F,'2010 Census Population'!B:B,'FIND YOUR GHG INVENTORY DATA'!B215),VLOOKUP('FIND YOUR GHG INVENTORY DATA'!B215,'2010 Census Population'!B:F,5,FALSE))</f>
        <v>472</v>
      </c>
      <c r="M215" s="142">
        <f t="shared" si="7"/>
        <v>27.324152542372882</v>
      </c>
    </row>
    <row r="216" spans="1:13" x14ac:dyDescent="0.25">
      <c r="A216" s="150"/>
      <c r="B216" s="149" t="s">
        <v>266</v>
      </c>
      <c r="C216" s="140">
        <v>2612</v>
      </c>
      <c r="D216" s="156">
        <v>487</v>
      </c>
      <c r="E216" s="156">
        <v>0</v>
      </c>
      <c r="F216" s="156">
        <v>4283</v>
      </c>
      <c r="G216" s="156">
        <v>399</v>
      </c>
      <c r="H216" s="156">
        <v>360</v>
      </c>
      <c r="I216" s="156">
        <v>4060</v>
      </c>
      <c r="J216" s="142"/>
      <c r="K216" s="143">
        <f>SUM(Table2[[#This Row],[Residential]:[Energy Supply]])</f>
        <v>12201</v>
      </c>
      <c r="L216" s="137">
        <f>IF(VLOOKUP('FIND YOUR GHG INVENTORY DATA'!B216,'2010 Census Population'!B:E,4,FALSE)="1",SUMIFS('2010 Census Population'!F:F,'2010 Census Population'!B:B,'FIND YOUR GHG INVENTORY DATA'!B216),VLOOKUP('FIND YOUR GHG INVENTORY DATA'!B216,'2010 Census Population'!B:F,5,FALSE))</f>
        <v>938</v>
      </c>
      <c r="M216" s="142">
        <f t="shared" si="7"/>
        <v>13.007462686567164</v>
      </c>
    </row>
    <row r="217" spans="1:13" x14ac:dyDescent="0.25">
      <c r="A217" s="150"/>
      <c r="B217" s="149" t="s">
        <v>267</v>
      </c>
      <c r="C217" s="140">
        <v>5417</v>
      </c>
      <c r="D217" s="156">
        <v>1643</v>
      </c>
      <c r="E217" s="156">
        <v>0</v>
      </c>
      <c r="F217" s="156">
        <v>3671</v>
      </c>
      <c r="G217" s="156">
        <v>755</v>
      </c>
      <c r="H217" s="156">
        <v>691</v>
      </c>
      <c r="I217" s="156">
        <v>0</v>
      </c>
      <c r="J217" s="142"/>
      <c r="K217" s="143">
        <f>SUM(Table2[[#This Row],[Residential]:[Energy Supply]])</f>
        <v>12177</v>
      </c>
      <c r="L217" s="137">
        <f>IF(VLOOKUP('FIND YOUR GHG INVENTORY DATA'!B217,'2010 Census Population'!B:E,4,FALSE)="1",SUMIFS('2010 Census Population'!F:F,'2010 Census Population'!B:B,'FIND YOUR GHG INVENTORY DATA'!B217),VLOOKUP('FIND YOUR GHG INVENTORY DATA'!B217,'2010 Census Population'!B:F,5,FALSE))</f>
        <v>208</v>
      </c>
      <c r="M217" s="142">
        <f t="shared" si="7"/>
        <v>58.543269230769234</v>
      </c>
    </row>
    <row r="218" spans="1:13" x14ac:dyDescent="0.25">
      <c r="A218" s="150"/>
      <c r="B218" s="149" t="s">
        <v>268</v>
      </c>
      <c r="C218" s="140">
        <v>3806</v>
      </c>
      <c r="D218" s="156">
        <v>1099</v>
      </c>
      <c r="E218" s="156">
        <v>11</v>
      </c>
      <c r="F218" s="156">
        <v>2860</v>
      </c>
      <c r="G218" s="156">
        <v>402</v>
      </c>
      <c r="H218" s="156">
        <v>371</v>
      </c>
      <c r="I218" s="156">
        <v>0</v>
      </c>
      <c r="J218" s="142"/>
      <c r="K218" s="143">
        <f>SUM(Table2[[#This Row],[Residential]:[Energy Supply]])</f>
        <v>8549</v>
      </c>
      <c r="L218" s="137">
        <f>IF(VLOOKUP('FIND YOUR GHG INVENTORY DATA'!B218,'2010 Census Population'!B:E,4,FALSE)="1",SUMIFS('2010 Census Population'!F:F,'2010 Census Population'!B:B,'FIND YOUR GHG INVENTORY DATA'!B218),VLOOKUP('FIND YOUR GHG INVENTORY DATA'!B218,'2010 Census Population'!B:F,5,FALSE))</f>
        <v>946</v>
      </c>
      <c r="M218" s="142">
        <f t="shared" si="7"/>
        <v>9.0369978858350954</v>
      </c>
    </row>
    <row r="219" spans="1:13" x14ac:dyDescent="0.25">
      <c r="A219" s="150"/>
      <c r="B219" s="149" t="s">
        <v>269</v>
      </c>
      <c r="C219" s="140">
        <v>1391</v>
      </c>
      <c r="D219" s="156">
        <v>610</v>
      </c>
      <c r="E219" s="156">
        <v>0</v>
      </c>
      <c r="F219" s="156">
        <v>552</v>
      </c>
      <c r="G219" s="156">
        <v>206</v>
      </c>
      <c r="H219" s="156">
        <v>189</v>
      </c>
      <c r="I219" s="156">
        <v>0</v>
      </c>
      <c r="J219" s="142"/>
      <c r="K219" s="143">
        <f>SUM(Table2[[#This Row],[Residential]:[Energy Supply]])</f>
        <v>2948</v>
      </c>
      <c r="L219" s="137">
        <f>IF(VLOOKUP('FIND YOUR GHG INVENTORY DATA'!B219,'2010 Census Population'!B:E,4,FALSE)="1",SUMIFS('2010 Census Population'!F:F,'2010 Census Population'!B:B,'FIND YOUR GHG INVENTORY DATA'!B219),VLOOKUP('FIND YOUR GHG INVENTORY DATA'!B219,'2010 Census Population'!B:F,5,FALSE))</f>
        <v>484</v>
      </c>
      <c r="M219" s="142">
        <f t="shared" si="7"/>
        <v>6.0909090909090908</v>
      </c>
    </row>
    <row r="220" spans="1:13" x14ac:dyDescent="0.25">
      <c r="B220" s="151" t="s">
        <v>270</v>
      </c>
      <c r="C220" s="140">
        <v>1151</v>
      </c>
      <c r="D220" s="156">
        <v>448</v>
      </c>
      <c r="E220" s="156">
        <v>0</v>
      </c>
      <c r="F220" s="156">
        <v>392</v>
      </c>
      <c r="G220" s="156">
        <v>130</v>
      </c>
      <c r="H220" s="156">
        <v>121</v>
      </c>
      <c r="I220" s="156">
        <v>0</v>
      </c>
      <c r="K220" s="143">
        <f>SUM(Table2[[#This Row],[Residential]:[Energy Supply]])</f>
        <v>2242</v>
      </c>
      <c r="L220" s="137">
        <f>IF(VLOOKUP('FIND YOUR GHG INVENTORY DATA'!B220,'2010 Census Population'!B:E,4,FALSE)="1",SUMIFS('2010 Census Population'!F:F,'2010 Census Population'!B:B,'FIND YOUR GHG INVENTORY DATA'!B220),VLOOKUP('FIND YOUR GHG INVENTORY DATA'!B220,'2010 Census Population'!B:F,5,FALSE))</f>
        <v>306</v>
      </c>
      <c r="M220" s="142">
        <f t="shared" si="7"/>
        <v>7.3267973856209148</v>
      </c>
    </row>
  </sheetData>
  <mergeCells count="6">
    <mergeCell ref="B50:M50"/>
    <mergeCell ref="I2:M2"/>
    <mergeCell ref="I3:M3"/>
    <mergeCell ref="D6:G6"/>
    <mergeCell ref="B12:C12"/>
    <mergeCell ref="D29:G29"/>
  </mergeCells>
  <dataValidations count="1">
    <dataValidation allowBlank="1" showInputMessage="1" showErrorMessage="1" prompt="What is the name of your local government? " sqref="D6:G6 D29:G29"/>
  </dataValidations>
  <pageMargins left="0.7" right="0.7" top="0.75" bottom="0.75" header="0.3" footer="0.3"/>
  <pageSetup orientation="portrait" horizontalDpi="90" verticalDpi="9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9"/>
  <sheetViews>
    <sheetView topLeftCell="C1" workbookViewId="0">
      <selection activeCell="G6" sqref="G6"/>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7" ht="15.75" thickBot="1" x14ac:dyDescent="0.3"/>
    <row r="5" spans="2:7" ht="16.5" thickTop="1" thickBot="1" x14ac:dyDescent="0.3">
      <c r="B5" s="79" t="s">
        <v>35</v>
      </c>
      <c r="C5" s="80" t="s">
        <v>82</v>
      </c>
      <c r="E5" s="79" t="s">
        <v>357</v>
      </c>
      <c r="G5" s="80">
        <v>154727</v>
      </c>
    </row>
    <row r="7" spans="2:7" ht="15.75" thickBot="1" x14ac:dyDescent="0.3">
      <c r="B7" s="81" t="s">
        <v>37</v>
      </c>
    </row>
    <row r="8" spans="2:7" ht="16.5" thickTop="1" thickBot="1" x14ac:dyDescent="0.3">
      <c r="B8" s="80"/>
      <c r="C8" t="s">
        <v>38</v>
      </c>
    </row>
    <row r="9" spans="2:7" ht="15.75" thickTop="1" x14ac:dyDescent="0.25">
      <c r="B9" s="82"/>
      <c r="C9" t="s">
        <v>39</v>
      </c>
    </row>
    <row r="10" spans="2:7" x14ac:dyDescent="0.25">
      <c r="B10" s="83"/>
    </row>
    <row r="11" spans="2:7" ht="15.75" thickBot="1" x14ac:dyDescent="0.3">
      <c r="B11" s="83"/>
    </row>
    <row r="12" spans="2:7" ht="15.75" thickBot="1" x14ac:dyDescent="0.3">
      <c r="B12" s="212" t="s">
        <v>96</v>
      </c>
      <c r="C12" s="213"/>
      <c r="D12" s="213"/>
      <c r="E12" s="213"/>
      <c r="F12" s="213"/>
      <c r="G12" s="213"/>
    </row>
    <row r="13" spans="2:7" x14ac:dyDescent="0.25">
      <c r="B13" s="84"/>
      <c r="C13" s="85"/>
      <c r="D13" s="86" t="s">
        <v>116</v>
      </c>
      <c r="E13" s="87" t="s">
        <v>117</v>
      </c>
      <c r="F13" s="87" t="s">
        <v>118</v>
      </c>
      <c r="G13" s="87" t="s">
        <v>119</v>
      </c>
    </row>
    <row r="14" spans="2:7" ht="15.75" thickBot="1" x14ac:dyDescent="0.3">
      <c r="B14" s="88" t="s">
        <v>41</v>
      </c>
      <c r="C14" s="89" t="s">
        <v>42</v>
      </c>
      <c r="D14" s="124">
        <f>SUM(D15:F20)</f>
        <v>355131</v>
      </c>
      <c r="E14" s="90"/>
      <c r="F14" s="90"/>
      <c r="G14" s="90"/>
    </row>
    <row r="15" spans="2:7" ht="16.5" thickTop="1" thickBot="1" x14ac:dyDescent="0.3">
      <c r="B15" s="92"/>
      <c r="C15" s="93" t="s">
        <v>43</v>
      </c>
      <c r="D15" s="94"/>
      <c r="E15" s="95">
        <v>92594</v>
      </c>
      <c r="F15" s="95"/>
      <c r="G15" s="95"/>
    </row>
    <row r="16" spans="2:7" ht="16.5" thickTop="1" thickBot="1" x14ac:dyDescent="0.3">
      <c r="B16" s="92"/>
      <c r="C16" s="93" t="s">
        <v>44</v>
      </c>
      <c r="D16" s="94">
        <v>196551</v>
      </c>
      <c r="E16" s="95"/>
      <c r="F16" s="95"/>
      <c r="G16" s="95"/>
    </row>
    <row r="17" spans="2:10" ht="16.5" thickTop="1" thickBot="1" x14ac:dyDescent="0.3">
      <c r="B17" s="92"/>
      <c r="C17" s="93" t="s">
        <v>45</v>
      </c>
      <c r="D17" s="94">
        <v>10940</v>
      </c>
      <c r="E17" s="95"/>
      <c r="F17" s="95"/>
      <c r="G17" s="95"/>
    </row>
    <row r="18" spans="2:10" ht="16.5" thickTop="1" thickBot="1" x14ac:dyDescent="0.3">
      <c r="B18" s="92"/>
      <c r="C18" s="93" t="s">
        <v>46</v>
      </c>
      <c r="D18" s="94">
        <v>54271</v>
      </c>
      <c r="E18" s="95"/>
      <c r="F18" s="95"/>
      <c r="G18" s="95"/>
    </row>
    <row r="19" spans="2:10" ht="16.5" thickTop="1" thickBot="1" x14ac:dyDescent="0.3">
      <c r="B19" s="92"/>
      <c r="C19" s="93" t="s">
        <v>47</v>
      </c>
      <c r="D19" s="94">
        <v>587</v>
      </c>
      <c r="E19" s="95"/>
      <c r="F19" s="95"/>
      <c r="G19" s="95">
        <v>27899</v>
      </c>
    </row>
    <row r="20" spans="2:10" ht="16.5" thickTop="1" thickBot="1" x14ac:dyDescent="0.3">
      <c r="B20" s="92"/>
      <c r="C20" s="93" t="s">
        <v>48</v>
      </c>
      <c r="D20" s="94">
        <v>188</v>
      </c>
      <c r="E20" s="95"/>
      <c r="F20" s="95"/>
      <c r="G20" s="95"/>
    </row>
    <row r="21" spans="2:10" ht="16.5" thickTop="1" thickBot="1" x14ac:dyDescent="0.3">
      <c r="B21" s="92"/>
      <c r="C21" s="89" t="s">
        <v>49</v>
      </c>
      <c r="D21" s="124">
        <f>SUM(D22:F28)</f>
        <v>237056</v>
      </c>
      <c r="E21" s="90"/>
      <c r="F21" s="90"/>
      <c r="G21" s="90"/>
    </row>
    <row r="22" spans="2:10" ht="16.5" thickTop="1" thickBot="1" x14ac:dyDescent="0.3">
      <c r="B22" s="92"/>
      <c r="C22" s="93" t="s">
        <v>43</v>
      </c>
      <c r="D22" s="94"/>
      <c r="E22" s="95">
        <v>97570</v>
      </c>
      <c r="F22" s="95"/>
      <c r="G22" s="95"/>
    </row>
    <row r="23" spans="2:10" ht="16.5" thickTop="1" thickBot="1" x14ac:dyDescent="0.3">
      <c r="B23" s="92"/>
      <c r="C23" s="93" t="s">
        <v>44</v>
      </c>
      <c r="D23" s="94">
        <v>107925</v>
      </c>
      <c r="E23" s="95"/>
      <c r="F23" s="95"/>
      <c r="G23" s="95"/>
    </row>
    <row r="24" spans="2:10" ht="16.5" thickTop="1" thickBot="1" x14ac:dyDescent="0.3">
      <c r="B24" s="92"/>
      <c r="C24" s="93" t="s">
        <v>45</v>
      </c>
      <c r="D24" s="94">
        <v>2741</v>
      </c>
      <c r="E24" s="95"/>
      <c r="F24" s="95"/>
      <c r="G24" s="95"/>
    </row>
    <row r="25" spans="2:10" ht="16.5" thickTop="1" thickBot="1" x14ac:dyDescent="0.3">
      <c r="B25" s="92"/>
      <c r="C25" s="93" t="s">
        <v>46</v>
      </c>
      <c r="D25" s="94">
        <v>14475</v>
      </c>
      <c r="E25" s="95"/>
      <c r="F25" s="95"/>
      <c r="G25" s="95"/>
      <c r="J25" s="83"/>
    </row>
    <row r="26" spans="2:10" ht="16.5" thickTop="1" thickBot="1" x14ac:dyDescent="0.3">
      <c r="B26" s="92"/>
      <c r="C26" s="93" t="s">
        <v>50</v>
      </c>
      <c r="D26" s="94">
        <v>14217</v>
      </c>
      <c r="E26" s="95"/>
      <c r="F26" s="95"/>
      <c r="G26" s="95"/>
      <c r="J26" s="83"/>
    </row>
    <row r="27" spans="2:10" ht="16.5" thickTop="1" thickBot="1" x14ac:dyDescent="0.3">
      <c r="B27" s="92"/>
      <c r="C27" s="93" t="s">
        <v>48</v>
      </c>
      <c r="D27" s="94">
        <v>18</v>
      </c>
      <c r="E27" s="95"/>
      <c r="F27" s="95"/>
      <c r="G27" s="95"/>
      <c r="J27" s="83"/>
    </row>
    <row r="28" spans="2:10" ht="16.5" thickTop="1" thickBot="1" x14ac:dyDescent="0.3">
      <c r="B28" s="92"/>
      <c r="C28" s="93" t="s">
        <v>47</v>
      </c>
      <c r="D28" s="94">
        <v>110</v>
      </c>
      <c r="E28" s="95"/>
      <c r="F28" s="95"/>
      <c r="G28" s="95">
        <v>5226</v>
      </c>
      <c r="J28" s="83"/>
    </row>
    <row r="29" spans="2:10" ht="16.5" thickTop="1" thickBot="1" x14ac:dyDescent="0.3">
      <c r="B29" s="92"/>
      <c r="C29" s="89" t="s">
        <v>51</v>
      </c>
      <c r="D29" s="124">
        <f>SUM(D30:F39)</f>
        <v>151425</v>
      </c>
      <c r="E29" s="90"/>
      <c r="F29" s="90"/>
      <c r="G29" s="90"/>
      <c r="J29" s="83"/>
    </row>
    <row r="30" spans="2:10" ht="16.5" thickTop="1" thickBot="1" x14ac:dyDescent="0.3">
      <c r="B30" s="92"/>
      <c r="C30" s="93" t="s">
        <v>43</v>
      </c>
      <c r="D30" s="94"/>
      <c r="E30" s="95">
        <v>3827</v>
      </c>
      <c r="F30" s="95"/>
      <c r="G30" s="95"/>
      <c r="J30" s="83"/>
    </row>
    <row r="31" spans="2:10" ht="16.5" thickTop="1" thickBot="1" x14ac:dyDescent="0.3">
      <c r="B31" s="92"/>
      <c r="C31" s="93" t="s">
        <v>44</v>
      </c>
      <c r="D31" s="94">
        <v>97388</v>
      </c>
      <c r="E31" s="95"/>
      <c r="F31" s="95"/>
      <c r="G31" s="95"/>
    </row>
    <row r="32" spans="2:10" ht="16.5" thickTop="1" thickBot="1" x14ac:dyDescent="0.3">
      <c r="B32" s="92"/>
      <c r="C32" s="93" t="s">
        <v>45</v>
      </c>
      <c r="D32" s="94">
        <v>779</v>
      </c>
      <c r="E32" s="95"/>
      <c r="F32" s="95"/>
      <c r="G32" s="95"/>
    </row>
    <row r="33" spans="2:7" ht="16.5" thickTop="1" thickBot="1" x14ac:dyDescent="0.3">
      <c r="B33" s="92"/>
      <c r="C33" s="93" t="s">
        <v>46</v>
      </c>
      <c r="D33" s="94">
        <v>8492</v>
      </c>
      <c r="E33" s="95"/>
      <c r="F33" s="95"/>
      <c r="G33" s="95"/>
    </row>
    <row r="34" spans="2:7" ht="16.5" thickTop="1" thickBot="1" x14ac:dyDescent="0.3">
      <c r="B34" s="92"/>
      <c r="C34" s="93" t="s">
        <v>50</v>
      </c>
      <c r="D34" s="94">
        <v>7676</v>
      </c>
      <c r="E34" s="95"/>
      <c r="F34" s="95"/>
      <c r="G34" s="95"/>
    </row>
    <row r="35" spans="2:7" ht="16.5" thickTop="1" thickBot="1" x14ac:dyDescent="0.3">
      <c r="B35" s="92"/>
      <c r="C35" s="93" t="s">
        <v>48</v>
      </c>
      <c r="D35" s="94">
        <v>17206</v>
      </c>
      <c r="E35" s="95"/>
      <c r="F35" s="95"/>
      <c r="G35" s="95"/>
    </row>
    <row r="36" spans="2:7" ht="16.5" thickTop="1" thickBot="1" x14ac:dyDescent="0.3">
      <c r="B36" s="92"/>
      <c r="C36" s="93" t="s">
        <v>52</v>
      </c>
      <c r="D36" s="94">
        <v>0</v>
      </c>
      <c r="E36" s="95"/>
      <c r="F36" s="95"/>
      <c r="G36" s="95"/>
    </row>
    <row r="37" spans="2:7" ht="16.5" thickTop="1" thickBot="1" x14ac:dyDescent="0.3">
      <c r="B37" s="92"/>
      <c r="C37" s="93" t="s">
        <v>53</v>
      </c>
      <c r="D37" s="94">
        <v>5102</v>
      </c>
      <c r="E37" s="95"/>
      <c r="F37" s="95"/>
      <c r="G37" s="95"/>
    </row>
    <row r="38" spans="2:7" ht="16.5" thickTop="1" thickBot="1" x14ac:dyDescent="0.3">
      <c r="B38" s="92"/>
      <c r="C38" s="93" t="s">
        <v>54</v>
      </c>
      <c r="D38" s="94">
        <v>10743</v>
      </c>
      <c r="E38" s="95"/>
      <c r="F38" s="95"/>
      <c r="G38" s="95"/>
    </row>
    <row r="39" spans="2:7" ht="16.5" thickTop="1" thickBot="1" x14ac:dyDescent="0.3">
      <c r="B39" s="92"/>
      <c r="C39" s="93" t="s">
        <v>47</v>
      </c>
      <c r="D39" s="94">
        <v>212</v>
      </c>
      <c r="E39" s="91"/>
      <c r="F39" s="95"/>
      <c r="G39" s="95">
        <v>10086</v>
      </c>
    </row>
    <row r="40" spans="2:7" ht="16.5" thickTop="1" thickBot="1" x14ac:dyDescent="0.3">
      <c r="B40" s="92"/>
      <c r="C40" s="89" t="s">
        <v>55</v>
      </c>
      <c r="D40" s="124">
        <f>SUM(D41:F43)</f>
        <v>67954</v>
      </c>
      <c r="E40" s="91"/>
      <c r="F40" s="91"/>
      <c r="G40" s="91"/>
    </row>
    <row r="41" spans="2:7" ht="16.5" thickTop="1" thickBot="1" x14ac:dyDescent="0.3">
      <c r="B41" s="92"/>
      <c r="C41" s="93" t="s">
        <v>56</v>
      </c>
      <c r="D41" s="94">
        <v>10076</v>
      </c>
      <c r="E41" s="97"/>
      <c r="F41" s="97"/>
      <c r="G41" s="97"/>
    </row>
    <row r="42" spans="2:7" ht="16.5" thickTop="1" thickBot="1" x14ac:dyDescent="0.3">
      <c r="B42" s="92"/>
      <c r="C42" s="93" t="s">
        <v>57</v>
      </c>
      <c r="D42" s="94">
        <v>55222</v>
      </c>
      <c r="E42" s="91"/>
      <c r="F42" s="98"/>
      <c r="G42" s="91"/>
    </row>
    <row r="43" spans="2:7" ht="16.5" thickTop="1" thickBot="1" x14ac:dyDescent="0.3">
      <c r="B43" s="92"/>
      <c r="C43" s="93" t="s">
        <v>58</v>
      </c>
      <c r="D43" s="94">
        <v>2656</v>
      </c>
      <c r="E43" s="91"/>
      <c r="F43" s="91"/>
      <c r="G43" s="91"/>
    </row>
    <row r="44" spans="2:7" ht="16.5" thickTop="1" thickBot="1" x14ac:dyDescent="0.3">
      <c r="B44" s="92"/>
      <c r="C44" s="89" t="s">
        <v>10</v>
      </c>
      <c r="D44" s="124">
        <f>SUM(D45:F48)</f>
        <v>57431</v>
      </c>
      <c r="E44" s="91"/>
      <c r="F44" s="91"/>
      <c r="G44" s="91"/>
    </row>
    <row r="45" spans="2:7" ht="16.5" thickTop="1" thickBot="1" x14ac:dyDescent="0.3">
      <c r="B45" s="92"/>
      <c r="C45" s="93" t="s">
        <v>59</v>
      </c>
      <c r="D45" s="94"/>
      <c r="E45" s="95"/>
      <c r="F45" s="95"/>
      <c r="G45" s="91"/>
    </row>
    <row r="46" spans="2:7" ht="16.5" thickTop="1" thickBot="1" x14ac:dyDescent="0.3">
      <c r="B46" s="92"/>
      <c r="C46" s="93" t="s">
        <v>60</v>
      </c>
      <c r="D46" s="94"/>
      <c r="E46" s="95"/>
      <c r="F46" s="95"/>
      <c r="G46" s="91"/>
    </row>
    <row r="47" spans="2:7" ht="16.5" thickTop="1" thickBot="1" x14ac:dyDescent="0.3">
      <c r="B47" s="92"/>
      <c r="C47" s="89" t="s">
        <v>61</v>
      </c>
      <c r="D47" s="96"/>
      <c r="E47" s="91"/>
      <c r="F47" s="91"/>
      <c r="G47" s="91"/>
    </row>
    <row r="48" spans="2:7" ht="16.5" thickTop="1" thickBot="1" x14ac:dyDescent="0.3">
      <c r="B48" s="92"/>
      <c r="C48" s="93" t="s">
        <v>62</v>
      </c>
      <c r="D48" s="94">
        <v>57431</v>
      </c>
      <c r="E48" s="91"/>
      <c r="F48" s="91"/>
      <c r="G48" s="91"/>
    </row>
    <row r="49" spans="2:7" ht="16.5" thickTop="1" thickBot="1" x14ac:dyDescent="0.3">
      <c r="B49" s="100" t="s">
        <v>63</v>
      </c>
      <c r="C49" s="101" t="s">
        <v>64</v>
      </c>
      <c r="D49" s="124">
        <f>SUM(D50:F58)</f>
        <v>602981</v>
      </c>
      <c r="E49" s="91"/>
      <c r="F49" s="91"/>
      <c r="G49" s="91"/>
    </row>
    <row r="50" spans="2:7" ht="16.5" thickTop="1" thickBot="1" x14ac:dyDescent="0.3">
      <c r="B50" s="102"/>
      <c r="C50" s="103" t="s">
        <v>53</v>
      </c>
      <c r="D50" s="94">
        <v>398331</v>
      </c>
      <c r="E50" s="95"/>
      <c r="F50" s="95"/>
      <c r="G50" s="95">
        <v>28884</v>
      </c>
    </row>
    <row r="51" spans="2:7" ht="16.5" thickTop="1" thickBot="1" x14ac:dyDescent="0.3">
      <c r="B51" s="102"/>
      <c r="C51" s="103" t="s">
        <v>65</v>
      </c>
      <c r="D51" s="94">
        <v>60727</v>
      </c>
      <c r="E51" s="95"/>
      <c r="F51" s="95"/>
      <c r="G51" s="95"/>
    </row>
    <row r="52" spans="2:7" ht="16.5" thickTop="1" thickBot="1" x14ac:dyDescent="0.3">
      <c r="B52" s="102"/>
      <c r="C52" s="101" t="s">
        <v>120</v>
      </c>
      <c r="D52" s="96"/>
      <c r="E52" s="91"/>
      <c r="F52" s="91"/>
      <c r="G52" s="91"/>
    </row>
    <row r="53" spans="2:7" ht="16.5" thickTop="1" thickBot="1" x14ac:dyDescent="0.3">
      <c r="B53" s="102"/>
      <c r="C53" s="103" t="s">
        <v>53</v>
      </c>
      <c r="D53" s="94">
        <v>12172</v>
      </c>
      <c r="E53" s="95"/>
      <c r="F53" s="95"/>
      <c r="G53" s="95">
        <v>1313</v>
      </c>
    </row>
    <row r="54" spans="2:7" ht="16.5" thickTop="1" thickBot="1" x14ac:dyDescent="0.3">
      <c r="B54" s="102"/>
      <c r="C54" s="103" t="s">
        <v>65</v>
      </c>
      <c r="D54" s="94">
        <v>49096</v>
      </c>
      <c r="E54" s="95"/>
      <c r="F54" s="95"/>
      <c r="G54" s="95"/>
    </row>
    <row r="55" spans="2:7" ht="16.5" thickTop="1" thickBot="1" x14ac:dyDescent="0.3">
      <c r="B55" s="102"/>
      <c r="C55" s="103" t="s">
        <v>50</v>
      </c>
      <c r="D55" s="94">
        <v>1</v>
      </c>
      <c r="E55" s="95"/>
      <c r="F55" s="95"/>
      <c r="G55" s="95"/>
    </row>
    <row r="56" spans="2:7" ht="16.5" thickTop="1" thickBot="1" x14ac:dyDescent="0.3">
      <c r="B56" s="102"/>
      <c r="C56" s="104" t="s">
        <v>125</v>
      </c>
      <c r="D56" s="94"/>
      <c r="E56" s="105"/>
      <c r="F56" s="105">
        <v>76361</v>
      </c>
      <c r="G56" s="105"/>
    </row>
    <row r="57" spans="2:7" ht="16.5" thickTop="1" thickBot="1" x14ac:dyDescent="0.3">
      <c r="B57" s="102"/>
      <c r="C57" s="103" t="s">
        <v>44</v>
      </c>
      <c r="D57" s="94">
        <v>413</v>
      </c>
      <c r="E57" s="105"/>
      <c r="F57" s="105"/>
      <c r="G57" s="105"/>
    </row>
    <row r="58" spans="2:7" ht="16.5" thickTop="1" thickBot="1" x14ac:dyDescent="0.3">
      <c r="B58" s="102"/>
      <c r="C58" s="103" t="s">
        <v>45</v>
      </c>
      <c r="D58" s="94">
        <v>5880</v>
      </c>
      <c r="E58" s="105"/>
      <c r="F58" s="105"/>
      <c r="G58" s="105"/>
    </row>
    <row r="59" spans="2:7" ht="16.5" thickTop="1" thickBot="1" x14ac:dyDescent="0.3">
      <c r="B59" s="88" t="s">
        <v>68</v>
      </c>
      <c r="C59" s="89" t="s">
        <v>69</v>
      </c>
      <c r="D59" s="124">
        <f>SUM(D60:F61)</f>
        <v>32428</v>
      </c>
      <c r="E59" s="91"/>
      <c r="F59" s="91"/>
      <c r="G59" s="91"/>
    </row>
    <row r="60" spans="2:7" ht="16.5" thickTop="1" thickBot="1" x14ac:dyDescent="0.3">
      <c r="B60" s="92"/>
      <c r="C60" s="93" t="s">
        <v>70</v>
      </c>
      <c r="D60" s="94"/>
      <c r="E60" s="91"/>
      <c r="F60" s="98">
        <v>32428</v>
      </c>
      <c r="G60" s="90"/>
    </row>
    <row r="61" spans="2:7" ht="16.5" thickTop="1" thickBot="1" x14ac:dyDescent="0.3">
      <c r="B61" s="92"/>
      <c r="C61" s="93" t="s">
        <v>71</v>
      </c>
      <c r="D61" s="94"/>
      <c r="E61" s="98"/>
      <c r="F61" s="98"/>
      <c r="G61" s="98"/>
    </row>
    <row r="62" spans="2:7" ht="16.5" thickTop="1" thickBot="1" x14ac:dyDescent="0.3">
      <c r="B62" s="92"/>
      <c r="C62" s="89" t="s">
        <v>72</v>
      </c>
      <c r="D62" s="96"/>
      <c r="E62" s="91"/>
      <c r="F62" s="91"/>
      <c r="G62" s="91"/>
    </row>
    <row r="63" spans="2:7" ht="16.5" thickTop="1" thickBot="1" x14ac:dyDescent="0.3">
      <c r="B63" s="92"/>
      <c r="C63" s="93" t="s">
        <v>73</v>
      </c>
      <c r="D63" s="94">
        <v>15032</v>
      </c>
      <c r="E63" s="91"/>
      <c r="F63" s="95"/>
      <c r="G63" s="91"/>
    </row>
    <row r="64" spans="2:7" ht="16.5" thickTop="1" thickBot="1" x14ac:dyDescent="0.3">
      <c r="B64" s="100" t="s">
        <v>11</v>
      </c>
      <c r="C64" s="106" t="s">
        <v>74</v>
      </c>
      <c r="D64" s="124">
        <f>SUM(D65:F67)</f>
        <v>4368</v>
      </c>
      <c r="E64" s="91"/>
      <c r="F64" s="91"/>
      <c r="G64" s="91"/>
    </row>
    <row r="65" spans="2:7" ht="16.5" thickTop="1" thickBot="1" x14ac:dyDescent="0.3">
      <c r="B65" s="102"/>
      <c r="C65" s="107" t="s">
        <v>122</v>
      </c>
      <c r="D65" s="94">
        <v>2384</v>
      </c>
      <c r="E65" s="91"/>
      <c r="F65" s="95"/>
      <c r="G65" s="91"/>
    </row>
    <row r="66" spans="2:7" ht="16.5" thickTop="1" thickBot="1" x14ac:dyDescent="0.3">
      <c r="B66" s="102"/>
      <c r="C66" s="106" t="s">
        <v>75</v>
      </c>
      <c r="D66" s="96"/>
      <c r="E66" s="91"/>
      <c r="F66" s="91"/>
      <c r="G66" s="91"/>
    </row>
    <row r="67" spans="2:7" ht="16.5" thickTop="1" thickBot="1" x14ac:dyDescent="0.3">
      <c r="B67" s="102"/>
      <c r="C67" s="107" t="s">
        <v>127</v>
      </c>
      <c r="D67" s="94">
        <v>1984</v>
      </c>
      <c r="E67" s="91"/>
      <c r="F67" s="91"/>
      <c r="G67" s="95"/>
    </row>
    <row r="68" spans="2:7" ht="16.5" thickTop="1" thickBot="1" x14ac:dyDescent="0.3"/>
    <row r="69" spans="2:7" ht="15.75" thickBot="1" x14ac:dyDescent="0.3">
      <c r="B69" s="108" t="s">
        <v>76</v>
      </c>
      <c r="C69" s="109"/>
      <c r="D69" s="110">
        <f>SUM(D14+D21+D29+D40+D44+D49+D59+D63+D64)</f>
        <v>1523806</v>
      </c>
      <c r="E69" s="111">
        <f>SUM(E15:E68)</f>
        <v>193991</v>
      </c>
      <c r="F69" s="111">
        <f>SUM(F15:F68)</f>
        <v>108789</v>
      </c>
      <c r="G69" s="111">
        <f>SUM(G15:G68)</f>
        <v>73408</v>
      </c>
    </row>
  </sheetData>
  <mergeCells count="1">
    <mergeCell ref="B12:G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70"/>
  <sheetViews>
    <sheetView topLeftCell="C1" workbookViewId="0">
      <selection activeCell="G8" sqref="G8"/>
    </sheetView>
  </sheetViews>
  <sheetFormatPr defaultRowHeight="15" x14ac:dyDescent="0.25"/>
  <cols>
    <col min="2" max="2" width="22.5703125" customWidth="1"/>
    <col min="3" max="3" width="39.42578125" customWidth="1"/>
    <col min="4" max="4" width="12.140625" customWidth="1"/>
    <col min="5" max="5" width="13.140625" customWidth="1"/>
    <col min="6" max="7" width="10.42578125" customWidth="1"/>
    <col min="9" max="9" width="64" customWidth="1"/>
    <col min="12" max="12" width="11.28515625" customWidth="1"/>
    <col min="254" max="254" width="22.5703125" customWidth="1"/>
    <col min="255" max="255" width="39.42578125" customWidth="1"/>
    <col min="256" max="256" width="12.140625" customWidth="1"/>
    <col min="257" max="257" width="1.5703125" customWidth="1"/>
    <col min="258" max="261" width="10.42578125" customWidth="1"/>
    <col min="262" max="262" width="10" customWidth="1"/>
    <col min="263" max="263" width="9.42578125" customWidth="1"/>
    <col min="265" max="265" width="64" customWidth="1"/>
    <col min="268" max="268" width="11.28515625" customWidth="1"/>
    <col min="510" max="510" width="22.5703125" customWidth="1"/>
    <col min="511" max="511" width="39.42578125" customWidth="1"/>
    <col min="512" max="512" width="12.140625" customWidth="1"/>
    <col min="513" max="513" width="1.5703125" customWidth="1"/>
    <col min="514" max="517" width="10.42578125" customWidth="1"/>
    <col min="518" max="518" width="10" customWidth="1"/>
    <col min="519" max="519" width="9.42578125" customWidth="1"/>
    <col min="521" max="521" width="64" customWidth="1"/>
    <col min="524" max="524" width="11.28515625" customWidth="1"/>
    <col min="766" max="766" width="22.5703125" customWidth="1"/>
    <col min="767" max="767" width="39.42578125" customWidth="1"/>
    <col min="768" max="768" width="12.140625" customWidth="1"/>
    <col min="769" max="769" width="1.5703125" customWidth="1"/>
    <col min="770" max="773" width="10.42578125" customWidth="1"/>
    <col min="774" max="774" width="10" customWidth="1"/>
    <col min="775" max="775" width="9.42578125" customWidth="1"/>
    <col min="777" max="777" width="64" customWidth="1"/>
    <col min="780" max="780" width="11.28515625" customWidth="1"/>
    <col min="1022" max="1022" width="22.5703125" customWidth="1"/>
    <col min="1023" max="1023" width="39.42578125" customWidth="1"/>
    <col min="1024" max="1024" width="12.140625" customWidth="1"/>
    <col min="1025" max="1025" width="1.5703125" customWidth="1"/>
    <col min="1026" max="1029" width="10.42578125" customWidth="1"/>
    <col min="1030" max="1030" width="10" customWidth="1"/>
    <col min="1031" max="1031" width="9.42578125" customWidth="1"/>
    <col min="1033" max="1033" width="64" customWidth="1"/>
    <col min="1036" max="1036" width="11.28515625" customWidth="1"/>
    <col min="1278" max="1278" width="22.5703125" customWidth="1"/>
    <col min="1279" max="1279" width="39.42578125" customWidth="1"/>
    <col min="1280" max="1280" width="12.140625" customWidth="1"/>
    <col min="1281" max="1281" width="1.5703125" customWidth="1"/>
    <col min="1282" max="1285" width="10.42578125" customWidth="1"/>
    <col min="1286" max="1286" width="10" customWidth="1"/>
    <col min="1287" max="1287" width="9.42578125" customWidth="1"/>
    <col min="1289" max="1289" width="64" customWidth="1"/>
    <col min="1292" max="1292" width="11.28515625" customWidth="1"/>
    <col min="1534" max="1534" width="22.5703125" customWidth="1"/>
    <col min="1535" max="1535" width="39.42578125" customWidth="1"/>
    <col min="1536" max="1536" width="12.140625" customWidth="1"/>
    <col min="1537" max="1537" width="1.5703125" customWidth="1"/>
    <col min="1538" max="1541" width="10.42578125" customWidth="1"/>
    <col min="1542" max="1542" width="10" customWidth="1"/>
    <col min="1543" max="1543" width="9.42578125" customWidth="1"/>
    <col min="1545" max="1545" width="64" customWidth="1"/>
    <col min="1548" max="1548" width="11.28515625" customWidth="1"/>
    <col min="1790" max="1790" width="22.5703125" customWidth="1"/>
    <col min="1791" max="1791" width="39.42578125" customWidth="1"/>
    <col min="1792" max="1792" width="12.140625" customWidth="1"/>
    <col min="1793" max="1793" width="1.5703125" customWidth="1"/>
    <col min="1794" max="1797" width="10.42578125" customWidth="1"/>
    <col min="1798" max="1798" width="10" customWidth="1"/>
    <col min="1799" max="1799" width="9.42578125" customWidth="1"/>
    <col min="1801" max="1801" width="64" customWidth="1"/>
    <col min="1804" max="1804" width="11.28515625" customWidth="1"/>
    <col min="2046" max="2046" width="22.5703125" customWidth="1"/>
    <col min="2047" max="2047" width="39.42578125" customWidth="1"/>
    <col min="2048" max="2048" width="12.140625" customWidth="1"/>
    <col min="2049" max="2049" width="1.5703125" customWidth="1"/>
    <col min="2050" max="2053" width="10.42578125" customWidth="1"/>
    <col min="2054" max="2054" width="10" customWidth="1"/>
    <col min="2055" max="2055" width="9.42578125" customWidth="1"/>
    <col min="2057" max="2057" width="64" customWidth="1"/>
    <col min="2060" max="2060" width="11.28515625" customWidth="1"/>
    <col min="2302" max="2302" width="22.5703125" customWidth="1"/>
    <col min="2303" max="2303" width="39.42578125" customWidth="1"/>
    <col min="2304" max="2304" width="12.140625" customWidth="1"/>
    <col min="2305" max="2305" width="1.5703125" customWidth="1"/>
    <col min="2306" max="2309" width="10.42578125" customWidth="1"/>
    <col min="2310" max="2310" width="10" customWidth="1"/>
    <col min="2311" max="2311" width="9.42578125" customWidth="1"/>
    <col min="2313" max="2313" width="64" customWidth="1"/>
    <col min="2316" max="2316" width="11.28515625" customWidth="1"/>
    <col min="2558" max="2558" width="22.5703125" customWidth="1"/>
    <col min="2559" max="2559" width="39.42578125" customWidth="1"/>
    <col min="2560" max="2560" width="12.140625" customWidth="1"/>
    <col min="2561" max="2561" width="1.5703125" customWidth="1"/>
    <col min="2562" max="2565" width="10.42578125" customWidth="1"/>
    <col min="2566" max="2566" width="10" customWidth="1"/>
    <col min="2567" max="2567" width="9.42578125" customWidth="1"/>
    <col min="2569" max="2569" width="64" customWidth="1"/>
    <col min="2572" max="2572" width="11.28515625" customWidth="1"/>
    <col min="2814" max="2814" width="22.5703125" customWidth="1"/>
    <col min="2815" max="2815" width="39.42578125" customWidth="1"/>
    <col min="2816" max="2816" width="12.140625" customWidth="1"/>
    <col min="2817" max="2817" width="1.5703125" customWidth="1"/>
    <col min="2818" max="2821" width="10.42578125" customWidth="1"/>
    <col min="2822" max="2822" width="10" customWidth="1"/>
    <col min="2823" max="2823" width="9.42578125" customWidth="1"/>
    <col min="2825" max="2825" width="64" customWidth="1"/>
    <col min="2828" max="2828" width="11.28515625" customWidth="1"/>
    <col min="3070" max="3070" width="22.5703125" customWidth="1"/>
    <col min="3071" max="3071" width="39.42578125" customWidth="1"/>
    <col min="3072" max="3072" width="12.140625" customWidth="1"/>
    <col min="3073" max="3073" width="1.5703125" customWidth="1"/>
    <col min="3074" max="3077" width="10.42578125" customWidth="1"/>
    <col min="3078" max="3078" width="10" customWidth="1"/>
    <col min="3079" max="3079" width="9.42578125" customWidth="1"/>
    <col min="3081" max="3081" width="64" customWidth="1"/>
    <col min="3084" max="3084" width="11.28515625" customWidth="1"/>
    <col min="3326" max="3326" width="22.5703125" customWidth="1"/>
    <col min="3327" max="3327" width="39.42578125" customWidth="1"/>
    <col min="3328" max="3328" width="12.140625" customWidth="1"/>
    <col min="3329" max="3329" width="1.5703125" customWidth="1"/>
    <col min="3330" max="3333" width="10.42578125" customWidth="1"/>
    <col min="3334" max="3334" width="10" customWidth="1"/>
    <col min="3335" max="3335" width="9.42578125" customWidth="1"/>
    <col min="3337" max="3337" width="64" customWidth="1"/>
    <col min="3340" max="3340" width="11.28515625" customWidth="1"/>
    <col min="3582" max="3582" width="22.5703125" customWidth="1"/>
    <col min="3583" max="3583" width="39.42578125" customWidth="1"/>
    <col min="3584" max="3584" width="12.140625" customWidth="1"/>
    <col min="3585" max="3585" width="1.5703125" customWidth="1"/>
    <col min="3586" max="3589" width="10.42578125" customWidth="1"/>
    <col min="3590" max="3590" width="10" customWidth="1"/>
    <col min="3591" max="3591" width="9.42578125" customWidth="1"/>
    <col min="3593" max="3593" width="64" customWidth="1"/>
    <col min="3596" max="3596" width="11.28515625" customWidth="1"/>
    <col min="3838" max="3838" width="22.5703125" customWidth="1"/>
    <col min="3839" max="3839" width="39.42578125" customWidth="1"/>
    <col min="3840" max="3840" width="12.140625" customWidth="1"/>
    <col min="3841" max="3841" width="1.5703125" customWidth="1"/>
    <col min="3842" max="3845" width="10.42578125" customWidth="1"/>
    <col min="3846" max="3846" width="10" customWidth="1"/>
    <col min="3847" max="3847" width="9.42578125" customWidth="1"/>
    <col min="3849" max="3849" width="64" customWidth="1"/>
    <col min="3852" max="3852" width="11.28515625" customWidth="1"/>
    <col min="4094" max="4094" width="22.5703125" customWidth="1"/>
    <col min="4095" max="4095" width="39.42578125" customWidth="1"/>
    <col min="4096" max="4096" width="12.140625" customWidth="1"/>
    <col min="4097" max="4097" width="1.5703125" customWidth="1"/>
    <col min="4098" max="4101" width="10.42578125" customWidth="1"/>
    <col min="4102" max="4102" width="10" customWidth="1"/>
    <col min="4103" max="4103" width="9.42578125" customWidth="1"/>
    <col min="4105" max="4105" width="64" customWidth="1"/>
    <col min="4108" max="4108" width="11.28515625" customWidth="1"/>
    <col min="4350" max="4350" width="22.5703125" customWidth="1"/>
    <col min="4351" max="4351" width="39.42578125" customWidth="1"/>
    <col min="4352" max="4352" width="12.140625" customWidth="1"/>
    <col min="4353" max="4353" width="1.5703125" customWidth="1"/>
    <col min="4354" max="4357" width="10.42578125" customWidth="1"/>
    <col min="4358" max="4358" width="10" customWidth="1"/>
    <col min="4359" max="4359" width="9.42578125" customWidth="1"/>
    <col min="4361" max="4361" width="64" customWidth="1"/>
    <col min="4364" max="4364" width="11.28515625" customWidth="1"/>
    <col min="4606" max="4606" width="22.5703125" customWidth="1"/>
    <col min="4607" max="4607" width="39.42578125" customWidth="1"/>
    <col min="4608" max="4608" width="12.140625" customWidth="1"/>
    <col min="4609" max="4609" width="1.5703125" customWidth="1"/>
    <col min="4610" max="4613" width="10.42578125" customWidth="1"/>
    <col min="4614" max="4614" width="10" customWidth="1"/>
    <col min="4615" max="4615" width="9.42578125" customWidth="1"/>
    <col min="4617" max="4617" width="64" customWidth="1"/>
    <col min="4620" max="4620" width="11.28515625" customWidth="1"/>
    <col min="4862" max="4862" width="22.5703125" customWidth="1"/>
    <col min="4863" max="4863" width="39.42578125" customWidth="1"/>
    <col min="4864" max="4864" width="12.140625" customWidth="1"/>
    <col min="4865" max="4865" width="1.5703125" customWidth="1"/>
    <col min="4866" max="4869" width="10.42578125" customWidth="1"/>
    <col min="4870" max="4870" width="10" customWidth="1"/>
    <col min="4871" max="4871" width="9.42578125" customWidth="1"/>
    <col min="4873" max="4873" width="64" customWidth="1"/>
    <col min="4876" max="4876" width="11.28515625" customWidth="1"/>
    <col min="5118" max="5118" width="22.5703125" customWidth="1"/>
    <col min="5119" max="5119" width="39.42578125" customWidth="1"/>
    <col min="5120" max="5120" width="12.140625" customWidth="1"/>
    <col min="5121" max="5121" width="1.5703125" customWidth="1"/>
    <col min="5122" max="5125" width="10.42578125" customWidth="1"/>
    <col min="5126" max="5126" width="10" customWidth="1"/>
    <col min="5127" max="5127" width="9.42578125" customWidth="1"/>
    <col min="5129" max="5129" width="64" customWidth="1"/>
    <col min="5132" max="5132" width="11.28515625" customWidth="1"/>
    <col min="5374" max="5374" width="22.5703125" customWidth="1"/>
    <col min="5375" max="5375" width="39.42578125" customWidth="1"/>
    <col min="5376" max="5376" width="12.140625" customWidth="1"/>
    <col min="5377" max="5377" width="1.5703125" customWidth="1"/>
    <col min="5378" max="5381" width="10.42578125" customWidth="1"/>
    <col min="5382" max="5382" width="10" customWidth="1"/>
    <col min="5383" max="5383" width="9.42578125" customWidth="1"/>
    <col min="5385" max="5385" width="64" customWidth="1"/>
    <col min="5388" max="5388" width="11.28515625" customWidth="1"/>
    <col min="5630" max="5630" width="22.5703125" customWidth="1"/>
    <col min="5631" max="5631" width="39.42578125" customWidth="1"/>
    <col min="5632" max="5632" width="12.140625" customWidth="1"/>
    <col min="5633" max="5633" width="1.5703125" customWidth="1"/>
    <col min="5634" max="5637" width="10.42578125" customWidth="1"/>
    <col min="5638" max="5638" width="10" customWidth="1"/>
    <col min="5639" max="5639" width="9.42578125" customWidth="1"/>
    <col min="5641" max="5641" width="64" customWidth="1"/>
    <col min="5644" max="5644" width="11.28515625" customWidth="1"/>
    <col min="5886" max="5886" width="22.5703125" customWidth="1"/>
    <col min="5887" max="5887" width="39.42578125" customWidth="1"/>
    <col min="5888" max="5888" width="12.140625" customWidth="1"/>
    <col min="5889" max="5889" width="1.5703125" customWidth="1"/>
    <col min="5890" max="5893" width="10.42578125" customWidth="1"/>
    <col min="5894" max="5894" width="10" customWidth="1"/>
    <col min="5895" max="5895" width="9.42578125" customWidth="1"/>
    <col min="5897" max="5897" width="64" customWidth="1"/>
    <col min="5900" max="5900" width="11.28515625" customWidth="1"/>
    <col min="6142" max="6142" width="22.5703125" customWidth="1"/>
    <col min="6143" max="6143" width="39.42578125" customWidth="1"/>
    <col min="6144" max="6144" width="12.140625" customWidth="1"/>
    <col min="6145" max="6145" width="1.5703125" customWidth="1"/>
    <col min="6146" max="6149" width="10.42578125" customWidth="1"/>
    <col min="6150" max="6150" width="10" customWidth="1"/>
    <col min="6151" max="6151" width="9.42578125" customWidth="1"/>
    <col min="6153" max="6153" width="64" customWidth="1"/>
    <col min="6156" max="6156" width="11.28515625" customWidth="1"/>
    <col min="6398" max="6398" width="22.5703125" customWidth="1"/>
    <col min="6399" max="6399" width="39.42578125" customWidth="1"/>
    <col min="6400" max="6400" width="12.140625" customWidth="1"/>
    <col min="6401" max="6401" width="1.5703125" customWidth="1"/>
    <col min="6402" max="6405" width="10.42578125" customWidth="1"/>
    <col min="6406" max="6406" width="10" customWidth="1"/>
    <col min="6407" max="6407" width="9.42578125" customWidth="1"/>
    <col min="6409" max="6409" width="64" customWidth="1"/>
    <col min="6412" max="6412" width="11.28515625" customWidth="1"/>
    <col min="6654" max="6654" width="22.5703125" customWidth="1"/>
    <col min="6655" max="6655" width="39.42578125" customWidth="1"/>
    <col min="6656" max="6656" width="12.140625" customWidth="1"/>
    <col min="6657" max="6657" width="1.5703125" customWidth="1"/>
    <col min="6658" max="6661" width="10.42578125" customWidth="1"/>
    <col min="6662" max="6662" width="10" customWidth="1"/>
    <col min="6663" max="6663" width="9.42578125" customWidth="1"/>
    <col min="6665" max="6665" width="64" customWidth="1"/>
    <col min="6668" max="6668" width="11.28515625" customWidth="1"/>
    <col min="6910" max="6910" width="22.5703125" customWidth="1"/>
    <col min="6911" max="6911" width="39.42578125" customWidth="1"/>
    <col min="6912" max="6912" width="12.140625" customWidth="1"/>
    <col min="6913" max="6913" width="1.5703125" customWidth="1"/>
    <col min="6914" max="6917" width="10.42578125" customWidth="1"/>
    <col min="6918" max="6918" width="10" customWidth="1"/>
    <col min="6919" max="6919" width="9.42578125" customWidth="1"/>
    <col min="6921" max="6921" width="64" customWidth="1"/>
    <col min="6924" max="6924" width="11.28515625" customWidth="1"/>
    <col min="7166" max="7166" width="22.5703125" customWidth="1"/>
    <col min="7167" max="7167" width="39.42578125" customWidth="1"/>
    <col min="7168" max="7168" width="12.140625" customWidth="1"/>
    <col min="7169" max="7169" width="1.5703125" customWidth="1"/>
    <col min="7170" max="7173" width="10.42578125" customWidth="1"/>
    <col min="7174" max="7174" width="10" customWidth="1"/>
    <col min="7175" max="7175" width="9.42578125" customWidth="1"/>
    <col min="7177" max="7177" width="64" customWidth="1"/>
    <col min="7180" max="7180" width="11.28515625" customWidth="1"/>
    <col min="7422" max="7422" width="22.5703125" customWidth="1"/>
    <col min="7423" max="7423" width="39.42578125" customWidth="1"/>
    <col min="7424" max="7424" width="12.140625" customWidth="1"/>
    <col min="7425" max="7425" width="1.5703125" customWidth="1"/>
    <col min="7426" max="7429" width="10.42578125" customWidth="1"/>
    <col min="7430" max="7430" width="10" customWidth="1"/>
    <col min="7431" max="7431" width="9.42578125" customWidth="1"/>
    <col min="7433" max="7433" width="64" customWidth="1"/>
    <col min="7436" max="7436" width="11.28515625" customWidth="1"/>
    <col min="7678" max="7678" width="22.5703125" customWidth="1"/>
    <col min="7679" max="7679" width="39.42578125" customWidth="1"/>
    <col min="7680" max="7680" width="12.140625" customWidth="1"/>
    <col min="7681" max="7681" width="1.5703125" customWidth="1"/>
    <col min="7682" max="7685" width="10.42578125" customWidth="1"/>
    <col min="7686" max="7686" width="10" customWidth="1"/>
    <col min="7687" max="7687" width="9.42578125" customWidth="1"/>
    <col min="7689" max="7689" width="64" customWidth="1"/>
    <col min="7692" max="7692" width="11.28515625" customWidth="1"/>
    <col min="7934" max="7934" width="22.5703125" customWidth="1"/>
    <col min="7935" max="7935" width="39.42578125" customWidth="1"/>
    <col min="7936" max="7936" width="12.140625" customWidth="1"/>
    <col min="7937" max="7937" width="1.5703125" customWidth="1"/>
    <col min="7938" max="7941" width="10.42578125" customWidth="1"/>
    <col min="7942" max="7942" width="10" customWidth="1"/>
    <col min="7943" max="7943" width="9.42578125" customWidth="1"/>
    <col min="7945" max="7945" width="64" customWidth="1"/>
    <col min="7948" max="7948" width="11.28515625" customWidth="1"/>
    <col min="8190" max="8190" width="22.5703125" customWidth="1"/>
    <col min="8191" max="8191" width="39.42578125" customWidth="1"/>
    <col min="8192" max="8192" width="12.140625" customWidth="1"/>
    <col min="8193" max="8193" width="1.5703125" customWidth="1"/>
    <col min="8194" max="8197" width="10.42578125" customWidth="1"/>
    <col min="8198" max="8198" width="10" customWidth="1"/>
    <col min="8199" max="8199" width="9.42578125" customWidth="1"/>
    <col min="8201" max="8201" width="64" customWidth="1"/>
    <col min="8204" max="8204" width="11.28515625" customWidth="1"/>
    <col min="8446" max="8446" width="22.5703125" customWidth="1"/>
    <col min="8447" max="8447" width="39.42578125" customWidth="1"/>
    <col min="8448" max="8448" width="12.140625" customWidth="1"/>
    <col min="8449" max="8449" width="1.5703125" customWidth="1"/>
    <col min="8450" max="8453" width="10.42578125" customWidth="1"/>
    <col min="8454" max="8454" width="10" customWidth="1"/>
    <col min="8455" max="8455" width="9.42578125" customWidth="1"/>
    <col min="8457" max="8457" width="64" customWidth="1"/>
    <col min="8460" max="8460" width="11.28515625" customWidth="1"/>
    <col min="8702" max="8702" width="22.5703125" customWidth="1"/>
    <col min="8703" max="8703" width="39.42578125" customWidth="1"/>
    <col min="8704" max="8704" width="12.140625" customWidth="1"/>
    <col min="8705" max="8705" width="1.5703125" customWidth="1"/>
    <col min="8706" max="8709" width="10.42578125" customWidth="1"/>
    <col min="8710" max="8710" width="10" customWidth="1"/>
    <col min="8711" max="8711" width="9.42578125" customWidth="1"/>
    <col min="8713" max="8713" width="64" customWidth="1"/>
    <col min="8716" max="8716" width="11.28515625" customWidth="1"/>
    <col min="8958" max="8958" width="22.5703125" customWidth="1"/>
    <col min="8959" max="8959" width="39.42578125" customWidth="1"/>
    <col min="8960" max="8960" width="12.140625" customWidth="1"/>
    <col min="8961" max="8961" width="1.5703125" customWidth="1"/>
    <col min="8962" max="8965" width="10.42578125" customWidth="1"/>
    <col min="8966" max="8966" width="10" customWidth="1"/>
    <col min="8967" max="8967" width="9.42578125" customWidth="1"/>
    <col min="8969" max="8969" width="64" customWidth="1"/>
    <col min="8972" max="8972" width="11.28515625" customWidth="1"/>
    <col min="9214" max="9214" width="22.5703125" customWidth="1"/>
    <col min="9215" max="9215" width="39.42578125" customWidth="1"/>
    <col min="9216" max="9216" width="12.140625" customWidth="1"/>
    <col min="9217" max="9217" width="1.5703125" customWidth="1"/>
    <col min="9218" max="9221" width="10.42578125" customWidth="1"/>
    <col min="9222" max="9222" width="10" customWidth="1"/>
    <col min="9223" max="9223" width="9.42578125" customWidth="1"/>
    <col min="9225" max="9225" width="64" customWidth="1"/>
    <col min="9228" max="9228" width="11.28515625" customWidth="1"/>
    <col min="9470" max="9470" width="22.5703125" customWidth="1"/>
    <col min="9471" max="9471" width="39.42578125" customWidth="1"/>
    <col min="9472" max="9472" width="12.140625" customWidth="1"/>
    <col min="9473" max="9473" width="1.5703125" customWidth="1"/>
    <col min="9474" max="9477" width="10.42578125" customWidth="1"/>
    <col min="9478" max="9478" width="10" customWidth="1"/>
    <col min="9479" max="9479" width="9.42578125" customWidth="1"/>
    <col min="9481" max="9481" width="64" customWidth="1"/>
    <col min="9484" max="9484" width="11.28515625" customWidth="1"/>
    <col min="9726" max="9726" width="22.5703125" customWidth="1"/>
    <col min="9727" max="9727" width="39.42578125" customWidth="1"/>
    <col min="9728" max="9728" width="12.140625" customWidth="1"/>
    <col min="9729" max="9729" width="1.5703125" customWidth="1"/>
    <col min="9730" max="9733" width="10.42578125" customWidth="1"/>
    <col min="9734" max="9734" width="10" customWidth="1"/>
    <col min="9735" max="9735" width="9.42578125" customWidth="1"/>
    <col min="9737" max="9737" width="64" customWidth="1"/>
    <col min="9740" max="9740" width="11.28515625" customWidth="1"/>
    <col min="9982" max="9982" width="22.5703125" customWidth="1"/>
    <col min="9983" max="9983" width="39.42578125" customWidth="1"/>
    <col min="9984" max="9984" width="12.140625" customWidth="1"/>
    <col min="9985" max="9985" width="1.5703125" customWidth="1"/>
    <col min="9986" max="9989" width="10.42578125" customWidth="1"/>
    <col min="9990" max="9990" width="10" customWidth="1"/>
    <col min="9991" max="9991" width="9.42578125" customWidth="1"/>
    <col min="9993" max="9993" width="64" customWidth="1"/>
    <col min="9996" max="9996" width="11.28515625" customWidth="1"/>
    <col min="10238" max="10238" width="22.5703125" customWidth="1"/>
    <col min="10239" max="10239" width="39.42578125" customWidth="1"/>
    <col min="10240" max="10240" width="12.140625" customWidth="1"/>
    <col min="10241" max="10241" width="1.5703125" customWidth="1"/>
    <col min="10242" max="10245" width="10.42578125" customWidth="1"/>
    <col min="10246" max="10246" width="10" customWidth="1"/>
    <col min="10247" max="10247" width="9.42578125" customWidth="1"/>
    <col min="10249" max="10249" width="64" customWidth="1"/>
    <col min="10252" max="10252" width="11.28515625" customWidth="1"/>
    <col min="10494" max="10494" width="22.5703125" customWidth="1"/>
    <col min="10495" max="10495" width="39.42578125" customWidth="1"/>
    <col min="10496" max="10496" width="12.140625" customWidth="1"/>
    <col min="10497" max="10497" width="1.5703125" customWidth="1"/>
    <col min="10498" max="10501" width="10.42578125" customWidth="1"/>
    <col min="10502" max="10502" width="10" customWidth="1"/>
    <col min="10503" max="10503" width="9.42578125" customWidth="1"/>
    <col min="10505" max="10505" width="64" customWidth="1"/>
    <col min="10508" max="10508" width="11.28515625" customWidth="1"/>
    <col min="10750" max="10750" width="22.5703125" customWidth="1"/>
    <col min="10751" max="10751" width="39.42578125" customWidth="1"/>
    <col min="10752" max="10752" width="12.140625" customWidth="1"/>
    <col min="10753" max="10753" width="1.5703125" customWidth="1"/>
    <col min="10754" max="10757" width="10.42578125" customWidth="1"/>
    <col min="10758" max="10758" width="10" customWidth="1"/>
    <col min="10759" max="10759" width="9.42578125" customWidth="1"/>
    <col min="10761" max="10761" width="64" customWidth="1"/>
    <col min="10764" max="10764" width="11.28515625" customWidth="1"/>
    <col min="11006" max="11006" width="22.5703125" customWidth="1"/>
    <col min="11007" max="11007" width="39.42578125" customWidth="1"/>
    <col min="11008" max="11008" width="12.140625" customWidth="1"/>
    <col min="11009" max="11009" width="1.5703125" customWidth="1"/>
    <col min="11010" max="11013" width="10.42578125" customWidth="1"/>
    <col min="11014" max="11014" width="10" customWidth="1"/>
    <col min="11015" max="11015" width="9.42578125" customWidth="1"/>
    <col min="11017" max="11017" width="64" customWidth="1"/>
    <col min="11020" max="11020" width="11.28515625" customWidth="1"/>
    <col min="11262" max="11262" width="22.5703125" customWidth="1"/>
    <col min="11263" max="11263" width="39.42578125" customWidth="1"/>
    <col min="11264" max="11264" width="12.140625" customWidth="1"/>
    <col min="11265" max="11265" width="1.5703125" customWidth="1"/>
    <col min="11266" max="11269" width="10.42578125" customWidth="1"/>
    <col min="11270" max="11270" width="10" customWidth="1"/>
    <col min="11271" max="11271" width="9.42578125" customWidth="1"/>
    <col min="11273" max="11273" width="64" customWidth="1"/>
    <col min="11276" max="11276" width="11.28515625" customWidth="1"/>
    <col min="11518" max="11518" width="22.5703125" customWidth="1"/>
    <col min="11519" max="11519" width="39.42578125" customWidth="1"/>
    <col min="11520" max="11520" width="12.140625" customWidth="1"/>
    <col min="11521" max="11521" width="1.5703125" customWidth="1"/>
    <col min="11522" max="11525" width="10.42578125" customWidth="1"/>
    <col min="11526" max="11526" width="10" customWidth="1"/>
    <col min="11527" max="11527" width="9.42578125" customWidth="1"/>
    <col min="11529" max="11529" width="64" customWidth="1"/>
    <col min="11532" max="11532" width="11.28515625" customWidth="1"/>
    <col min="11774" max="11774" width="22.5703125" customWidth="1"/>
    <col min="11775" max="11775" width="39.42578125" customWidth="1"/>
    <col min="11776" max="11776" width="12.140625" customWidth="1"/>
    <col min="11777" max="11777" width="1.5703125" customWidth="1"/>
    <col min="11778" max="11781" width="10.42578125" customWidth="1"/>
    <col min="11782" max="11782" width="10" customWidth="1"/>
    <col min="11783" max="11783" width="9.42578125" customWidth="1"/>
    <col min="11785" max="11785" width="64" customWidth="1"/>
    <col min="11788" max="11788" width="11.28515625" customWidth="1"/>
    <col min="12030" max="12030" width="22.5703125" customWidth="1"/>
    <col min="12031" max="12031" width="39.42578125" customWidth="1"/>
    <col min="12032" max="12032" width="12.140625" customWidth="1"/>
    <col min="12033" max="12033" width="1.5703125" customWidth="1"/>
    <col min="12034" max="12037" width="10.42578125" customWidth="1"/>
    <col min="12038" max="12038" width="10" customWidth="1"/>
    <col min="12039" max="12039" width="9.42578125" customWidth="1"/>
    <col min="12041" max="12041" width="64" customWidth="1"/>
    <col min="12044" max="12044" width="11.28515625" customWidth="1"/>
    <col min="12286" max="12286" width="22.5703125" customWidth="1"/>
    <col min="12287" max="12287" width="39.42578125" customWidth="1"/>
    <col min="12288" max="12288" width="12.140625" customWidth="1"/>
    <col min="12289" max="12289" width="1.5703125" customWidth="1"/>
    <col min="12290" max="12293" width="10.42578125" customWidth="1"/>
    <col min="12294" max="12294" width="10" customWidth="1"/>
    <col min="12295" max="12295" width="9.42578125" customWidth="1"/>
    <col min="12297" max="12297" width="64" customWidth="1"/>
    <col min="12300" max="12300" width="11.28515625" customWidth="1"/>
    <col min="12542" max="12542" width="22.5703125" customWidth="1"/>
    <col min="12543" max="12543" width="39.42578125" customWidth="1"/>
    <col min="12544" max="12544" width="12.140625" customWidth="1"/>
    <col min="12545" max="12545" width="1.5703125" customWidth="1"/>
    <col min="12546" max="12549" width="10.42578125" customWidth="1"/>
    <col min="12550" max="12550" width="10" customWidth="1"/>
    <col min="12551" max="12551" width="9.42578125" customWidth="1"/>
    <col min="12553" max="12553" width="64" customWidth="1"/>
    <col min="12556" max="12556" width="11.28515625" customWidth="1"/>
    <col min="12798" max="12798" width="22.5703125" customWidth="1"/>
    <col min="12799" max="12799" width="39.42578125" customWidth="1"/>
    <col min="12800" max="12800" width="12.140625" customWidth="1"/>
    <col min="12801" max="12801" width="1.5703125" customWidth="1"/>
    <col min="12802" max="12805" width="10.42578125" customWidth="1"/>
    <col min="12806" max="12806" width="10" customWidth="1"/>
    <col min="12807" max="12807" width="9.42578125" customWidth="1"/>
    <col min="12809" max="12809" width="64" customWidth="1"/>
    <col min="12812" max="12812" width="11.28515625" customWidth="1"/>
    <col min="13054" max="13054" width="22.5703125" customWidth="1"/>
    <col min="13055" max="13055" width="39.42578125" customWidth="1"/>
    <col min="13056" max="13056" width="12.140625" customWidth="1"/>
    <col min="13057" max="13057" width="1.5703125" customWidth="1"/>
    <col min="13058" max="13061" width="10.42578125" customWidth="1"/>
    <col min="13062" max="13062" width="10" customWidth="1"/>
    <col min="13063" max="13063" width="9.42578125" customWidth="1"/>
    <col min="13065" max="13065" width="64" customWidth="1"/>
    <col min="13068" max="13068" width="11.28515625" customWidth="1"/>
    <col min="13310" max="13310" width="22.5703125" customWidth="1"/>
    <col min="13311" max="13311" width="39.42578125" customWidth="1"/>
    <col min="13312" max="13312" width="12.140625" customWidth="1"/>
    <col min="13313" max="13313" width="1.5703125" customWidth="1"/>
    <col min="13314" max="13317" width="10.42578125" customWidth="1"/>
    <col min="13318" max="13318" width="10" customWidth="1"/>
    <col min="13319" max="13319" width="9.42578125" customWidth="1"/>
    <col min="13321" max="13321" width="64" customWidth="1"/>
    <col min="13324" max="13324" width="11.28515625" customWidth="1"/>
    <col min="13566" max="13566" width="22.5703125" customWidth="1"/>
    <col min="13567" max="13567" width="39.42578125" customWidth="1"/>
    <col min="13568" max="13568" width="12.140625" customWidth="1"/>
    <col min="13569" max="13569" width="1.5703125" customWidth="1"/>
    <col min="13570" max="13573" width="10.42578125" customWidth="1"/>
    <col min="13574" max="13574" width="10" customWidth="1"/>
    <col min="13575" max="13575" width="9.42578125" customWidth="1"/>
    <col min="13577" max="13577" width="64" customWidth="1"/>
    <col min="13580" max="13580" width="11.28515625" customWidth="1"/>
    <col min="13822" max="13822" width="22.5703125" customWidth="1"/>
    <col min="13823" max="13823" width="39.42578125" customWidth="1"/>
    <col min="13824" max="13824" width="12.140625" customWidth="1"/>
    <col min="13825" max="13825" width="1.5703125" customWidth="1"/>
    <col min="13826" max="13829" width="10.42578125" customWidth="1"/>
    <col min="13830" max="13830" width="10" customWidth="1"/>
    <col min="13831" max="13831" width="9.42578125" customWidth="1"/>
    <col min="13833" max="13833" width="64" customWidth="1"/>
    <col min="13836" max="13836" width="11.28515625" customWidth="1"/>
    <col min="14078" max="14078" width="22.5703125" customWidth="1"/>
    <col min="14079" max="14079" width="39.42578125" customWidth="1"/>
    <col min="14080" max="14080" width="12.140625" customWidth="1"/>
    <col min="14081" max="14081" width="1.5703125" customWidth="1"/>
    <col min="14082" max="14085" width="10.42578125" customWidth="1"/>
    <col min="14086" max="14086" width="10" customWidth="1"/>
    <col min="14087" max="14087" width="9.42578125" customWidth="1"/>
    <col min="14089" max="14089" width="64" customWidth="1"/>
    <col min="14092" max="14092" width="11.28515625" customWidth="1"/>
    <col min="14334" max="14334" width="22.5703125" customWidth="1"/>
    <col min="14335" max="14335" width="39.42578125" customWidth="1"/>
    <col min="14336" max="14336" width="12.140625" customWidth="1"/>
    <col min="14337" max="14337" width="1.5703125" customWidth="1"/>
    <col min="14338" max="14341" width="10.42578125" customWidth="1"/>
    <col min="14342" max="14342" width="10" customWidth="1"/>
    <col min="14343" max="14343" width="9.42578125" customWidth="1"/>
    <col min="14345" max="14345" width="64" customWidth="1"/>
    <col min="14348" max="14348" width="11.28515625" customWidth="1"/>
    <col min="14590" max="14590" width="22.5703125" customWidth="1"/>
    <col min="14591" max="14591" width="39.42578125" customWidth="1"/>
    <col min="14592" max="14592" width="12.140625" customWidth="1"/>
    <col min="14593" max="14593" width="1.5703125" customWidth="1"/>
    <col min="14594" max="14597" width="10.42578125" customWidth="1"/>
    <col min="14598" max="14598" width="10" customWidth="1"/>
    <col min="14599" max="14599" width="9.42578125" customWidth="1"/>
    <col min="14601" max="14601" width="64" customWidth="1"/>
    <col min="14604" max="14604" width="11.28515625" customWidth="1"/>
    <col min="14846" max="14846" width="22.5703125" customWidth="1"/>
    <col min="14847" max="14847" width="39.42578125" customWidth="1"/>
    <col min="14848" max="14848" width="12.140625" customWidth="1"/>
    <col min="14849" max="14849" width="1.5703125" customWidth="1"/>
    <col min="14850" max="14853" width="10.42578125" customWidth="1"/>
    <col min="14854" max="14854" width="10" customWidth="1"/>
    <col min="14855" max="14855" width="9.42578125" customWidth="1"/>
    <col min="14857" max="14857" width="64" customWidth="1"/>
    <col min="14860" max="14860" width="11.28515625" customWidth="1"/>
    <col min="15102" max="15102" width="22.5703125" customWidth="1"/>
    <col min="15103" max="15103" width="39.42578125" customWidth="1"/>
    <col min="15104" max="15104" width="12.140625" customWidth="1"/>
    <col min="15105" max="15105" width="1.5703125" customWidth="1"/>
    <col min="15106" max="15109" width="10.42578125" customWidth="1"/>
    <col min="15110" max="15110" width="10" customWidth="1"/>
    <col min="15111" max="15111" width="9.42578125" customWidth="1"/>
    <col min="15113" max="15113" width="64" customWidth="1"/>
    <col min="15116" max="15116" width="11.28515625" customWidth="1"/>
    <col min="15358" max="15358" width="22.5703125" customWidth="1"/>
    <col min="15359" max="15359" width="39.42578125" customWidth="1"/>
    <col min="15360" max="15360" width="12.140625" customWidth="1"/>
    <col min="15361" max="15361" width="1.5703125" customWidth="1"/>
    <col min="15362" max="15365" width="10.42578125" customWidth="1"/>
    <col min="15366" max="15366" width="10" customWidth="1"/>
    <col min="15367" max="15367" width="9.42578125" customWidth="1"/>
    <col min="15369" max="15369" width="64" customWidth="1"/>
    <col min="15372" max="15372" width="11.28515625" customWidth="1"/>
    <col min="15614" max="15614" width="22.5703125" customWidth="1"/>
    <col min="15615" max="15615" width="39.42578125" customWidth="1"/>
    <col min="15616" max="15616" width="12.140625" customWidth="1"/>
    <col min="15617" max="15617" width="1.5703125" customWidth="1"/>
    <col min="15618" max="15621" width="10.42578125" customWidth="1"/>
    <col min="15622" max="15622" width="10" customWidth="1"/>
    <col min="15623" max="15623" width="9.42578125" customWidth="1"/>
    <col min="15625" max="15625" width="64" customWidth="1"/>
    <col min="15628" max="15628" width="11.28515625" customWidth="1"/>
    <col min="15870" max="15870" width="22.5703125" customWidth="1"/>
    <col min="15871" max="15871" width="39.42578125" customWidth="1"/>
    <col min="15872" max="15872" width="12.140625" customWidth="1"/>
    <col min="15873" max="15873" width="1.5703125" customWidth="1"/>
    <col min="15874" max="15877" width="10.42578125" customWidth="1"/>
    <col min="15878" max="15878" width="10" customWidth="1"/>
    <col min="15879" max="15879" width="9.42578125" customWidth="1"/>
    <col min="15881" max="15881" width="64" customWidth="1"/>
    <col min="15884" max="15884" width="11.28515625" customWidth="1"/>
    <col min="16126" max="16126" width="22.5703125" customWidth="1"/>
    <col min="16127" max="16127" width="39.42578125" customWidth="1"/>
    <col min="16128" max="16128" width="12.140625" customWidth="1"/>
    <col min="16129" max="16129" width="1.5703125" customWidth="1"/>
    <col min="16130" max="16133" width="10.42578125" customWidth="1"/>
    <col min="16134" max="16134" width="10" customWidth="1"/>
    <col min="16135" max="16135" width="9.42578125" customWidth="1"/>
    <col min="16137" max="16137" width="64" customWidth="1"/>
    <col min="16140" max="16140" width="11.28515625" customWidth="1"/>
  </cols>
  <sheetData>
    <row r="5" spans="2:7" ht="15.75" thickBot="1" x14ac:dyDescent="0.3"/>
    <row r="6" spans="2:7" ht="16.5" thickTop="1" thickBot="1" x14ac:dyDescent="0.3">
      <c r="B6" s="79" t="s">
        <v>83</v>
      </c>
      <c r="C6" s="80" t="s">
        <v>84</v>
      </c>
      <c r="E6" s="79" t="s">
        <v>357</v>
      </c>
      <c r="G6" s="80">
        <v>65707</v>
      </c>
    </row>
    <row r="8" spans="2:7" ht="15.75" thickBot="1" x14ac:dyDescent="0.3">
      <c r="B8" s="81" t="s">
        <v>37</v>
      </c>
    </row>
    <row r="9" spans="2:7" ht="16.5" thickTop="1" thickBot="1" x14ac:dyDescent="0.3">
      <c r="B9" s="80"/>
      <c r="C9" t="s">
        <v>38</v>
      </c>
    </row>
    <row r="10" spans="2:7" ht="15.75" thickTop="1" x14ac:dyDescent="0.25">
      <c r="B10" s="82"/>
      <c r="C10" t="s">
        <v>39</v>
      </c>
    </row>
    <row r="11" spans="2:7" x14ac:dyDescent="0.25">
      <c r="B11" s="83"/>
    </row>
    <row r="12" spans="2:7" ht="15.75" thickBot="1" x14ac:dyDescent="0.3">
      <c r="B12" s="83"/>
    </row>
    <row r="13" spans="2:7" ht="15.75" thickBot="1" x14ac:dyDescent="0.3">
      <c r="B13" s="212" t="s">
        <v>96</v>
      </c>
      <c r="C13" s="213"/>
      <c r="D13" s="213"/>
      <c r="E13" s="213"/>
      <c r="F13" s="213"/>
      <c r="G13" s="213"/>
    </row>
    <row r="14" spans="2:7" x14ac:dyDescent="0.25">
      <c r="B14" s="84"/>
      <c r="C14" s="85"/>
      <c r="D14" s="86" t="s">
        <v>116</v>
      </c>
      <c r="E14" s="87" t="s">
        <v>117</v>
      </c>
      <c r="F14" s="87" t="s">
        <v>118</v>
      </c>
      <c r="G14" s="87" t="s">
        <v>119</v>
      </c>
    </row>
    <row r="15" spans="2:7" ht="15.75" thickBot="1" x14ac:dyDescent="0.3">
      <c r="B15" s="88" t="s">
        <v>41</v>
      </c>
      <c r="C15" s="89" t="s">
        <v>42</v>
      </c>
      <c r="D15" s="124">
        <f>SUM(D16:F21)</f>
        <v>196655</v>
      </c>
      <c r="E15" s="90"/>
      <c r="F15" s="90"/>
      <c r="G15" s="90"/>
    </row>
    <row r="16" spans="2:7" ht="16.5" thickTop="1" thickBot="1" x14ac:dyDescent="0.3">
      <c r="B16" s="92"/>
      <c r="C16" s="93" t="s">
        <v>43</v>
      </c>
      <c r="D16" s="112"/>
      <c r="E16" s="113">
        <v>55074</v>
      </c>
      <c r="F16" s="113"/>
      <c r="G16" s="113"/>
    </row>
    <row r="17" spans="2:10" ht="16.5" thickTop="1" thickBot="1" x14ac:dyDescent="0.3">
      <c r="B17" s="92"/>
      <c r="C17" s="93" t="s">
        <v>44</v>
      </c>
      <c r="D17" s="112">
        <v>45385</v>
      </c>
      <c r="E17" s="113"/>
      <c r="F17" s="113"/>
      <c r="G17" s="113"/>
    </row>
    <row r="18" spans="2:10" ht="16.5" thickTop="1" thickBot="1" x14ac:dyDescent="0.3">
      <c r="B18" s="92"/>
      <c r="C18" s="93" t="s">
        <v>45</v>
      </c>
      <c r="D18" s="112">
        <v>20905</v>
      </c>
      <c r="E18" s="113"/>
      <c r="F18" s="113"/>
      <c r="G18" s="113"/>
    </row>
    <row r="19" spans="2:10" ht="16.5" thickTop="1" thickBot="1" x14ac:dyDescent="0.3">
      <c r="B19" s="92"/>
      <c r="C19" s="93" t="s">
        <v>85</v>
      </c>
      <c r="D19" s="112">
        <v>72862</v>
      </c>
      <c r="E19" s="113"/>
      <c r="F19" s="113"/>
      <c r="G19" s="113"/>
    </row>
    <row r="20" spans="2:10" ht="16.5" thickTop="1" thickBot="1" x14ac:dyDescent="0.3">
      <c r="B20" s="92"/>
      <c r="C20" s="93" t="s">
        <v>48</v>
      </c>
      <c r="D20" s="112">
        <v>1578</v>
      </c>
      <c r="E20" s="113"/>
      <c r="F20" s="113"/>
      <c r="G20" s="113">
        <v>74991</v>
      </c>
    </row>
    <row r="21" spans="2:10" ht="16.5" thickTop="1" thickBot="1" x14ac:dyDescent="0.3">
      <c r="B21" s="92"/>
      <c r="C21" s="93" t="s">
        <v>47</v>
      </c>
      <c r="D21" s="112">
        <v>851</v>
      </c>
      <c r="E21" s="113"/>
      <c r="F21" s="113"/>
      <c r="G21" s="113"/>
    </row>
    <row r="22" spans="2:10" ht="16.5" thickTop="1" thickBot="1" x14ac:dyDescent="0.3">
      <c r="B22" s="92"/>
      <c r="C22" s="89" t="s">
        <v>49</v>
      </c>
      <c r="D22" s="124">
        <f>SUM(D23:F29)</f>
        <v>162226</v>
      </c>
      <c r="E22" s="116"/>
      <c r="F22" s="116"/>
      <c r="G22" s="116"/>
    </row>
    <row r="23" spans="2:10" ht="16.5" thickTop="1" thickBot="1" x14ac:dyDescent="0.3">
      <c r="B23" s="92"/>
      <c r="C23" s="93" t="s">
        <v>43</v>
      </c>
      <c r="D23" s="112"/>
      <c r="E23" s="113">
        <v>66721</v>
      </c>
      <c r="F23" s="113"/>
      <c r="G23" s="113"/>
    </row>
    <row r="24" spans="2:10" ht="16.5" thickTop="1" thickBot="1" x14ac:dyDescent="0.3">
      <c r="B24" s="92"/>
      <c r="C24" s="93" t="s">
        <v>44</v>
      </c>
      <c r="D24" s="112">
        <v>42760</v>
      </c>
      <c r="E24" s="113"/>
      <c r="F24" s="113"/>
      <c r="G24" s="113"/>
    </row>
    <row r="25" spans="2:10" ht="16.5" thickTop="1" thickBot="1" x14ac:dyDescent="0.3">
      <c r="B25" s="92"/>
      <c r="C25" s="93" t="s">
        <v>45</v>
      </c>
      <c r="D25" s="112">
        <v>6360</v>
      </c>
      <c r="E25" s="113"/>
      <c r="F25" s="113"/>
      <c r="G25" s="113"/>
      <c r="J25" s="83"/>
    </row>
    <row r="26" spans="2:10" ht="16.5" thickTop="1" thickBot="1" x14ac:dyDescent="0.3">
      <c r="B26" s="92"/>
      <c r="C26" s="93" t="s">
        <v>130</v>
      </c>
      <c r="D26" s="112">
        <v>23174</v>
      </c>
      <c r="E26" s="113"/>
      <c r="F26" s="113"/>
      <c r="G26" s="113"/>
      <c r="J26" s="83"/>
    </row>
    <row r="27" spans="2:10" ht="16.5" thickTop="1" thickBot="1" x14ac:dyDescent="0.3">
      <c r="B27" s="92"/>
      <c r="C27" s="93" t="s">
        <v>50</v>
      </c>
      <c r="D27" s="112">
        <v>22761</v>
      </c>
      <c r="E27" s="113"/>
      <c r="F27" s="113"/>
      <c r="G27" s="113"/>
      <c r="J27" s="83"/>
    </row>
    <row r="28" spans="2:10" ht="16.5" thickTop="1" thickBot="1" x14ac:dyDescent="0.3">
      <c r="B28" s="92"/>
      <c r="C28" s="93" t="s">
        <v>48</v>
      </c>
      <c r="D28" s="112">
        <v>93</v>
      </c>
      <c r="E28" s="113"/>
      <c r="F28" s="113"/>
      <c r="G28" s="113"/>
      <c r="J28" s="83"/>
    </row>
    <row r="29" spans="2:10" ht="16.5" thickTop="1" thickBot="1" x14ac:dyDescent="0.3">
      <c r="B29" s="92"/>
      <c r="C29" s="93" t="s">
        <v>47</v>
      </c>
      <c r="D29" s="112">
        <v>357</v>
      </c>
      <c r="E29" s="113"/>
      <c r="F29" s="113"/>
      <c r="G29" s="113">
        <v>16960</v>
      </c>
      <c r="J29" s="83"/>
    </row>
    <row r="30" spans="2:10" ht="16.5" thickTop="1" thickBot="1" x14ac:dyDescent="0.3">
      <c r="B30" s="92"/>
      <c r="C30" s="89" t="s">
        <v>51</v>
      </c>
      <c r="D30" s="124">
        <f>SUM(D31:F40)</f>
        <v>291892</v>
      </c>
      <c r="E30" s="116"/>
      <c r="F30" s="116"/>
      <c r="G30" s="116"/>
      <c r="J30" s="83"/>
    </row>
    <row r="31" spans="2:10" ht="16.5" thickTop="1" thickBot="1" x14ac:dyDescent="0.3">
      <c r="B31" s="92"/>
      <c r="C31" s="93" t="s">
        <v>43</v>
      </c>
      <c r="D31" s="112"/>
      <c r="E31" s="113">
        <v>9733</v>
      </c>
      <c r="F31" s="113"/>
      <c r="G31" s="113"/>
    </row>
    <row r="32" spans="2:10" ht="16.5" thickTop="1" thickBot="1" x14ac:dyDescent="0.3">
      <c r="B32" s="92"/>
      <c r="C32" s="93" t="s">
        <v>44</v>
      </c>
      <c r="D32" s="112">
        <v>116114</v>
      </c>
      <c r="E32" s="113"/>
      <c r="F32" s="113"/>
      <c r="G32" s="113"/>
    </row>
    <row r="33" spans="2:7" ht="16.5" thickTop="1" thickBot="1" x14ac:dyDescent="0.3">
      <c r="B33" s="92"/>
      <c r="C33" s="93" t="s">
        <v>45</v>
      </c>
      <c r="D33" s="112">
        <v>547</v>
      </c>
      <c r="E33" s="113"/>
      <c r="F33" s="113"/>
      <c r="G33" s="113"/>
    </row>
    <row r="34" spans="2:7" ht="16.5" thickTop="1" thickBot="1" x14ac:dyDescent="0.3">
      <c r="B34" s="92"/>
      <c r="C34" s="93" t="s">
        <v>85</v>
      </c>
      <c r="D34" s="112">
        <v>5643</v>
      </c>
      <c r="E34" s="113"/>
      <c r="F34" s="113"/>
      <c r="G34" s="113"/>
    </row>
    <row r="35" spans="2:7" ht="16.5" thickTop="1" thickBot="1" x14ac:dyDescent="0.3">
      <c r="B35" s="92"/>
      <c r="C35" s="93" t="s">
        <v>86</v>
      </c>
      <c r="D35" s="112">
        <v>6963</v>
      </c>
      <c r="E35" s="113"/>
      <c r="F35" s="113"/>
      <c r="G35" s="113"/>
    </row>
    <row r="36" spans="2:7" ht="16.5" thickTop="1" thickBot="1" x14ac:dyDescent="0.3">
      <c r="B36" s="92"/>
      <c r="C36" s="93" t="s">
        <v>48</v>
      </c>
      <c r="D36" s="112">
        <v>134828</v>
      </c>
      <c r="E36" s="113"/>
      <c r="F36" s="113"/>
      <c r="G36" s="113"/>
    </row>
    <row r="37" spans="2:7" ht="16.5" thickTop="1" thickBot="1" x14ac:dyDescent="0.3">
      <c r="B37" s="92"/>
      <c r="C37" s="93" t="s">
        <v>52</v>
      </c>
      <c r="D37" s="112">
        <v>0</v>
      </c>
      <c r="E37" s="113"/>
      <c r="F37" s="113"/>
      <c r="G37" s="113"/>
    </row>
    <row r="38" spans="2:7" ht="16.5" thickTop="1" thickBot="1" x14ac:dyDescent="0.3">
      <c r="B38" s="92"/>
      <c r="C38" s="93" t="s">
        <v>53</v>
      </c>
      <c r="D38" s="112">
        <v>3620</v>
      </c>
      <c r="E38" s="113"/>
      <c r="F38" s="113"/>
      <c r="G38" s="113"/>
    </row>
    <row r="39" spans="2:7" ht="16.5" thickTop="1" thickBot="1" x14ac:dyDescent="0.3">
      <c r="B39" s="92"/>
      <c r="C39" s="93" t="s">
        <v>54</v>
      </c>
      <c r="D39" s="112">
        <v>7592</v>
      </c>
      <c r="E39" s="113"/>
      <c r="F39" s="113"/>
      <c r="G39" s="113"/>
    </row>
    <row r="40" spans="2:7" ht="16.5" thickTop="1" thickBot="1" x14ac:dyDescent="0.3">
      <c r="B40" s="92"/>
      <c r="C40" s="93" t="s">
        <v>47</v>
      </c>
      <c r="D40" s="112">
        <v>6852</v>
      </c>
      <c r="E40" s="114"/>
      <c r="F40" s="113"/>
      <c r="G40" s="113">
        <v>325573</v>
      </c>
    </row>
    <row r="41" spans="2:7" ht="16.5" thickTop="1" thickBot="1" x14ac:dyDescent="0.3">
      <c r="B41" s="92"/>
      <c r="C41" s="89" t="s">
        <v>55</v>
      </c>
      <c r="D41" s="124">
        <f>SUM(D42:F44)</f>
        <v>36701</v>
      </c>
      <c r="E41" s="114"/>
      <c r="F41" s="114"/>
      <c r="G41" s="114"/>
    </row>
    <row r="42" spans="2:7" ht="16.5" thickTop="1" thickBot="1" x14ac:dyDescent="0.3">
      <c r="B42" s="92"/>
      <c r="C42" s="93" t="s">
        <v>56</v>
      </c>
      <c r="D42" s="112">
        <v>6832</v>
      </c>
      <c r="E42" s="113"/>
      <c r="F42" s="113"/>
      <c r="G42" s="113"/>
    </row>
    <row r="43" spans="2:7" ht="16.5" thickTop="1" thickBot="1" x14ac:dyDescent="0.3">
      <c r="B43" s="92"/>
      <c r="C43" s="93" t="s">
        <v>57</v>
      </c>
      <c r="D43" s="112">
        <v>28068</v>
      </c>
      <c r="E43" s="114"/>
      <c r="F43" s="113"/>
      <c r="G43" s="114"/>
    </row>
    <row r="44" spans="2:7" ht="16.5" thickTop="1" thickBot="1" x14ac:dyDescent="0.3">
      <c r="B44" s="92"/>
      <c r="C44" s="93" t="s">
        <v>58</v>
      </c>
      <c r="D44" s="113">
        <v>1801</v>
      </c>
      <c r="E44" s="114"/>
      <c r="F44" s="114"/>
      <c r="G44" s="114"/>
    </row>
    <row r="45" spans="2:7" ht="16.5" thickTop="1" thickBot="1" x14ac:dyDescent="0.3">
      <c r="B45" s="92"/>
      <c r="C45" s="89" t="s">
        <v>10</v>
      </c>
      <c r="D45" s="124">
        <f>SUM(D46:F49)</f>
        <v>349761</v>
      </c>
      <c r="E45" s="114"/>
      <c r="F45" s="114"/>
      <c r="G45" s="114"/>
    </row>
    <row r="46" spans="2:7" ht="16.5" thickTop="1" thickBot="1" x14ac:dyDescent="0.3">
      <c r="B46" s="92"/>
      <c r="C46" s="93" t="s">
        <v>59</v>
      </c>
      <c r="D46" s="112">
        <v>321965</v>
      </c>
      <c r="E46" s="113"/>
      <c r="F46" s="113"/>
      <c r="G46" s="113"/>
    </row>
    <row r="47" spans="2:7" ht="16.5" thickTop="1" thickBot="1" x14ac:dyDescent="0.3">
      <c r="B47" s="92"/>
      <c r="C47" s="99" t="s">
        <v>87</v>
      </c>
      <c r="D47" s="112">
        <v>3407</v>
      </c>
      <c r="E47" s="113"/>
      <c r="F47" s="113"/>
      <c r="G47" s="113"/>
    </row>
    <row r="48" spans="2:7" ht="16.5" thickTop="1" thickBot="1" x14ac:dyDescent="0.3">
      <c r="B48" s="92"/>
      <c r="C48" s="89" t="s">
        <v>61</v>
      </c>
      <c r="D48" s="115"/>
      <c r="E48" s="114"/>
      <c r="F48" s="114"/>
      <c r="G48" s="114"/>
    </row>
    <row r="49" spans="2:7" ht="16.5" thickTop="1" thickBot="1" x14ac:dyDescent="0.3">
      <c r="B49" s="92"/>
      <c r="C49" s="93" t="s">
        <v>62</v>
      </c>
      <c r="D49" s="112">
        <v>24389</v>
      </c>
      <c r="E49" s="114"/>
      <c r="F49" s="114"/>
      <c r="G49" s="114"/>
    </row>
    <row r="50" spans="2:7" ht="16.5" thickTop="1" thickBot="1" x14ac:dyDescent="0.3">
      <c r="B50" s="100" t="s">
        <v>63</v>
      </c>
      <c r="C50" s="101" t="s">
        <v>64</v>
      </c>
      <c r="D50" s="124">
        <f>SUM(D51:F59)</f>
        <v>490858</v>
      </c>
      <c r="E50" s="91"/>
      <c r="F50" s="91"/>
      <c r="G50" s="91"/>
    </row>
    <row r="51" spans="2:7" ht="16.5" thickTop="1" thickBot="1" x14ac:dyDescent="0.3">
      <c r="B51" s="102"/>
      <c r="C51" s="103" t="s">
        <v>53</v>
      </c>
      <c r="D51" s="112">
        <v>302369</v>
      </c>
      <c r="E51" s="113"/>
      <c r="F51" s="113"/>
      <c r="G51" s="113">
        <v>21926</v>
      </c>
    </row>
    <row r="52" spans="2:7" ht="16.5" thickTop="1" thickBot="1" x14ac:dyDescent="0.3">
      <c r="B52" s="102"/>
      <c r="C52" s="103" t="s">
        <v>65</v>
      </c>
      <c r="D52" s="112">
        <v>57724</v>
      </c>
      <c r="E52" s="113"/>
      <c r="F52" s="113"/>
      <c r="G52" s="113"/>
    </row>
    <row r="53" spans="2:7" ht="16.5" thickTop="1" thickBot="1" x14ac:dyDescent="0.3">
      <c r="B53" s="102"/>
      <c r="C53" s="101" t="s">
        <v>120</v>
      </c>
      <c r="D53" s="115"/>
      <c r="E53" s="114"/>
      <c r="F53" s="114"/>
      <c r="G53" s="114"/>
    </row>
    <row r="54" spans="2:7" ht="16.5" thickTop="1" thickBot="1" x14ac:dyDescent="0.3">
      <c r="B54" s="102"/>
      <c r="C54" s="103" t="s">
        <v>53</v>
      </c>
      <c r="D54" s="112">
        <v>56385</v>
      </c>
      <c r="E54" s="113"/>
      <c r="F54" s="117"/>
      <c r="G54" s="117">
        <v>6084</v>
      </c>
    </row>
    <row r="55" spans="2:7" s="147" customFormat="1" ht="16.5" thickTop="1" thickBot="1" x14ac:dyDescent="0.3">
      <c r="B55" s="146"/>
      <c r="C55" s="104" t="s">
        <v>65</v>
      </c>
      <c r="D55" s="112">
        <v>37067</v>
      </c>
      <c r="E55" s="113"/>
      <c r="F55" s="113"/>
      <c r="G55" s="113"/>
    </row>
    <row r="56" spans="2:7" s="147" customFormat="1" ht="16.5" thickTop="1" thickBot="1" x14ac:dyDescent="0.3">
      <c r="B56" s="146"/>
      <c r="C56" s="104" t="s">
        <v>50</v>
      </c>
      <c r="D56" s="112">
        <v>0</v>
      </c>
      <c r="E56" s="113"/>
      <c r="F56" s="113"/>
      <c r="G56" s="113"/>
    </row>
    <row r="57" spans="2:7" ht="16.5" thickTop="1" thickBot="1" x14ac:dyDescent="0.3">
      <c r="B57" s="102"/>
      <c r="C57" s="104" t="s">
        <v>44</v>
      </c>
      <c r="D57" s="112">
        <v>315</v>
      </c>
      <c r="E57" s="113"/>
      <c r="F57" s="117"/>
      <c r="G57" s="117"/>
    </row>
    <row r="58" spans="2:7" ht="16.5" thickTop="1" thickBot="1" x14ac:dyDescent="0.3">
      <c r="B58" s="102"/>
      <c r="C58" s="103" t="s">
        <v>45</v>
      </c>
      <c r="D58" s="112">
        <v>4570</v>
      </c>
      <c r="E58" s="113"/>
      <c r="F58" s="117"/>
      <c r="G58" s="117"/>
    </row>
    <row r="59" spans="2:7" ht="16.5" thickTop="1" thickBot="1" x14ac:dyDescent="0.3">
      <c r="B59" s="102"/>
      <c r="C59" s="103" t="s">
        <v>125</v>
      </c>
      <c r="D59" s="112"/>
      <c r="E59" s="113"/>
      <c r="F59" s="117">
        <v>32428</v>
      </c>
      <c r="G59" s="117"/>
    </row>
    <row r="60" spans="2:7" ht="16.5" thickTop="1" thickBot="1" x14ac:dyDescent="0.3">
      <c r="B60" s="88" t="s">
        <v>68</v>
      </c>
      <c r="C60" s="89" t="s">
        <v>69</v>
      </c>
      <c r="D60" s="124">
        <f>SUM(D61:F62)</f>
        <v>22962</v>
      </c>
      <c r="E60" s="91"/>
      <c r="F60" s="91"/>
      <c r="G60" s="91"/>
    </row>
    <row r="61" spans="2:7" ht="16.5" thickTop="1" thickBot="1" x14ac:dyDescent="0.3">
      <c r="B61" s="92"/>
      <c r="C61" s="93" t="s">
        <v>88</v>
      </c>
      <c r="D61" s="112">
        <v>0</v>
      </c>
      <c r="E61" s="114"/>
      <c r="F61" s="113">
        <v>1264</v>
      </c>
      <c r="G61" s="116"/>
    </row>
    <row r="62" spans="2:7" ht="16.5" thickTop="1" thickBot="1" x14ac:dyDescent="0.3">
      <c r="B62" s="92"/>
      <c r="C62" s="93" t="s">
        <v>71</v>
      </c>
      <c r="D62" s="112"/>
      <c r="E62" s="113"/>
      <c r="F62" s="113">
        <v>21698</v>
      </c>
      <c r="G62" s="113"/>
    </row>
    <row r="63" spans="2:7" ht="16.5" thickTop="1" thickBot="1" x14ac:dyDescent="0.3">
      <c r="B63" s="92"/>
      <c r="C63" s="89" t="s">
        <v>72</v>
      </c>
      <c r="D63" s="115"/>
      <c r="E63" s="114"/>
      <c r="F63" s="114"/>
      <c r="G63" s="114"/>
    </row>
    <row r="64" spans="2:7" ht="16.5" thickTop="1" thickBot="1" x14ac:dyDescent="0.3">
      <c r="B64" s="92"/>
      <c r="C64" s="93" t="s">
        <v>73</v>
      </c>
      <c r="D64" s="112">
        <v>6384</v>
      </c>
      <c r="E64" s="114"/>
      <c r="F64" s="113"/>
      <c r="G64" s="113"/>
    </row>
    <row r="65" spans="2:7" ht="16.5" thickTop="1" thickBot="1" x14ac:dyDescent="0.3">
      <c r="B65" s="100" t="s">
        <v>11</v>
      </c>
      <c r="C65" s="106" t="s">
        <v>74</v>
      </c>
      <c r="D65" s="124">
        <f>SUM(D66:F68)</f>
        <v>1515</v>
      </c>
      <c r="E65" s="114"/>
      <c r="F65" s="114"/>
      <c r="G65" s="114"/>
    </row>
    <row r="66" spans="2:7" ht="16.5" thickTop="1" thickBot="1" x14ac:dyDescent="0.3">
      <c r="B66" s="102"/>
      <c r="C66" s="107" t="s">
        <v>122</v>
      </c>
      <c r="D66" s="112">
        <v>356</v>
      </c>
      <c r="E66" s="114"/>
      <c r="F66" s="113"/>
      <c r="G66" s="114"/>
    </row>
    <row r="67" spans="2:7" ht="16.5" thickTop="1" thickBot="1" x14ac:dyDescent="0.3">
      <c r="B67" s="102"/>
      <c r="C67" s="106" t="s">
        <v>75</v>
      </c>
      <c r="D67" s="115"/>
      <c r="E67" s="114"/>
      <c r="F67" s="114"/>
      <c r="G67" s="114"/>
    </row>
    <row r="68" spans="2:7" ht="16.5" thickTop="1" thickBot="1" x14ac:dyDescent="0.3">
      <c r="B68" s="102"/>
      <c r="C68" s="107" t="s">
        <v>127</v>
      </c>
      <c r="D68" s="112">
        <v>1159</v>
      </c>
      <c r="E68" s="114"/>
      <c r="F68" s="114"/>
      <c r="G68" s="113"/>
    </row>
    <row r="69" spans="2:7" ht="16.5" thickTop="1" thickBot="1" x14ac:dyDescent="0.3">
      <c r="D69" s="118"/>
    </row>
    <row r="70" spans="2:7" ht="15.75" thickBot="1" x14ac:dyDescent="0.3">
      <c r="B70" s="108" t="s">
        <v>76</v>
      </c>
      <c r="C70" s="119"/>
      <c r="D70" s="120">
        <f>SUM(D15+D22+D30+D41+D45+D50+D60+D64+D65)</f>
        <v>1558954</v>
      </c>
      <c r="E70" s="121">
        <f>SUM(E16:E68)</f>
        <v>131528</v>
      </c>
      <c r="F70" s="121">
        <f>SUM(F16:F68)</f>
        <v>55390</v>
      </c>
      <c r="G70" s="121">
        <f>SUM(G16:G68)</f>
        <v>445534</v>
      </c>
    </row>
  </sheetData>
  <mergeCells count="1">
    <mergeCell ref="B13:G13"/>
  </mergeCells>
  <pageMargins left="0.7" right="0.7" top="0.75" bottom="0.75" header="0.3" footer="0.3"/>
  <pageSetup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72"/>
  <sheetViews>
    <sheetView topLeftCell="B1" workbookViewId="0">
      <selection activeCell="H9" sqref="H9"/>
    </sheetView>
  </sheetViews>
  <sheetFormatPr defaultRowHeight="15" x14ac:dyDescent="0.25"/>
  <cols>
    <col min="2" max="2" width="22.5703125" customWidth="1"/>
    <col min="3" max="3" width="39.42578125" customWidth="1"/>
    <col min="4" max="4" width="12.140625" customWidth="1"/>
    <col min="5" max="7" width="10.42578125" customWidth="1"/>
    <col min="9" max="9" width="64" customWidth="1"/>
    <col min="12" max="12" width="11.28515625" customWidth="1"/>
    <col min="254" max="254" width="22.5703125" customWidth="1"/>
    <col min="255" max="255" width="39.42578125" customWidth="1"/>
    <col min="256" max="256" width="12.140625" customWidth="1"/>
    <col min="257" max="257" width="1.5703125" customWidth="1"/>
    <col min="258" max="261" width="10.42578125" customWidth="1"/>
    <col min="262" max="262" width="10" customWidth="1"/>
    <col min="263" max="263" width="9.42578125" customWidth="1"/>
    <col min="265" max="265" width="64" customWidth="1"/>
    <col min="268" max="268" width="11.28515625" customWidth="1"/>
    <col min="510" max="510" width="22.5703125" customWidth="1"/>
    <col min="511" max="511" width="39.42578125" customWidth="1"/>
    <col min="512" max="512" width="12.140625" customWidth="1"/>
    <col min="513" max="513" width="1.5703125" customWidth="1"/>
    <col min="514" max="517" width="10.42578125" customWidth="1"/>
    <col min="518" max="518" width="10" customWidth="1"/>
    <col min="519" max="519" width="9.42578125" customWidth="1"/>
    <col min="521" max="521" width="64" customWidth="1"/>
    <col min="524" max="524" width="11.28515625" customWidth="1"/>
    <col min="766" max="766" width="22.5703125" customWidth="1"/>
    <col min="767" max="767" width="39.42578125" customWidth="1"/>
    <col min="768" max="768" width="12.140625" customWidth="1"/>
    <col min="769" max="769" width="1.5703125" customWidth="1"/>
    <col min="770" max="773" width="10.42578125" customWidth="1"/>
    <col min="774" max="774" width="10" customWidth="1"/>
    <col min="775" max="775" width="9.42578125" customWidth="1"/>
    <col min="777" max="777" width="64" customWidth="1"/>
    <col min="780" max="780" width="11.28515625" customWidth="1"/>
    <col min="1022" max="1022" width="22.5703125" customWidth="1"/>
    <col min="1023" max="1023" width="39.42578125" customWidth="1"/>
    <col min="1024" max="1024" width="12.140625" customWidth="1"/>
    <col min="1025" max="1025" width="1.5703125" customWidth="1"/>
    <col min="1026" max="1029" width="10.42578125" customWidth="1"/>
    <col min="1030" max="1030" width="10" customWidth="1"/>
    <col min="1031" max="1031" width="9.42578125" customWidth="1"/>
    <col min="1033" max="1033" width="64" customWidth="1"/>
    <col min="1036" max="1036" width="11.28515625" customWidth="1"/>
    <col min="1278" max="1278" width="22.5703125" customWidth="1"/>
    <col min="1279" max="1279" width="39.42578125" customWidth="1"/>
    <col min="1280" max="1280" width="12.140625" customWidth="1"/>
    <col min="1281" max="1281" width="1.5703125" customWidth="1"/>
    <col min="1282" max="1285" width="10.42578125" customWidth="1"/>
    <col min="1286" max="1286" width="10" customWidth="1"/>
    <col min="1287" max="1287" width="9.42578125" customWidth="1"/>
    <col min="1289" max="1289" width="64" customWidth="1"/>
    <col min="1292" max="1292" width="11.28515625" customWidth="1"/>
    <col min="1534" max="1534" width="22.5703125" customWidth="1"/>
    <col min="1535" max="1535" width="39.42578125" customWidth="1"/>
    <col min="1536" max="1536" width="12.140625" customWidth="1"/>
    <col min="1537" max="1537" width="1.5703125" customWidth="1"/>
    <col min="1538" max="1541" width="10.42578125" customWidth="1"/>
    <col min="1542" max="1542" width="10" customWidth="1"/>
    <col min="1543" max="1543" width="9.42578125" customWidth="1"/>
    <col min="1545" max="1545" width="64" customWidth="1"/>
    <col min="1548" max="1548" width="11.28515625" customWidth="1"/>
    <col min="1790" max="1790" width="22.5703125" customWidth="1"/>
    <col min="1791" max="1791" width="39.42578125" customWidth="1"/>
    <col min="1792" max="1792" width="12.140625" customWidth="1"/>
    <col min="1793" max="1793" width="1.5703125" customWidth="1"/>
    <col min="1794" max="1797" width="10.42578125" customWidth="1"/>
    <col min="1798" max="1798" width="10" customWidth="1"/>
    <col min="1799" max="1799" width="9.42578125" customWidth="1"/>
    <col min="1801" max="1801" width="64" customWidth="1"/>
    <col min="1804" max="1804" width="11.28515625" customWidth="1"/>
    <col min="2046" max="2046" width="22.5703125" customWidth="1"/>
    <col min="2047" max="2047" width="39.42578125" customWidth="1"/>
    <col min="2048" max="2048" width="12.140625" customWidth="1"/>
    <col min="2049" max="2049" width="1.5703125" customWidth="1"/>
    <col min="2050" max="2053" width="10.42578125" customWidth="1"/>
    <col min="2054" max="2054" width="10" customWidth="1"/>
    <col min="2055" max="2055" width="9.42578125" customWidth="1"/>
    <col min="2057" max="2057" width="64" customWidth="1"/>
    <col min="2060" max="2060" width="11.28515625" customWidth="1"/>
    <col min="2302" max="2302" width="22.5703125" customWidth="1"/>
    <col min="2303" max="2303" width="39.42578125" customWidth="1"/>
    <col min="2304" max="2304" width="12.140625" customWidth="1"/>
    <col min="2305" max="2305" width="1.5703125" customWidth="1"/>
    <col min="2306" max="2309" width="10.42578125" customWidth="1"/>
    <col min="2310" max="2310" width="10" customWidth="1"/>
    <col min="2311" max="2311" width="9.42578125" customWidth="1"/>
    <col min="2313" max="2313" width="64" customWidth="1"/>
    <col min="2316" max="2316" width="11.28515625" customWidth="1"/>
    <col min="2558" max="2558" width="22.5703125" customWidth="1"/>
    <col min="2559" max="2559" width="39.42578125" customWidth="1"/>
    <col min="2560" max="2560" width="12.140625" customWidth="1"/>
    <col min="2561" max="2561" width="1.5703125" customWidth="1"/>
    <col min="2562" max="2565" width="10.42578125" customWidth="1"/>
    <col min="2566" max="2566" width="10" customWidth="1"/>
    <col min="2567" max="2567" width="9.42578125" customWidth="1"/>
    <col min="2569" max="2569" width="64" customWidth="1"/>
    <col min="2572" max="2572" width="11.28515625" customWidth="1"/>
    <col min="2814" max="2814" width="22.5703125" customWidth="1"/>
    <col min="2815" max="2815" width="39.42578125" customWidth="1"/>
    <col min="2816" max="2816" width="12.140625" customWidth="1"/>
    <col min="2817" max="2817" width="1.5703125" customWidth="1"/>
    <col min="2818" max="2821" width="10.42578125" customWidth="1"/>
    <col min="2822" max="2822" width="10" customWidth="1"/>
    <col min="2823" max="2823" width="9.42578125" customWidth="1"/>
    <col min="2825" max="2825" width="64" customWidth="1"/>
    <col min="2828" max="2828" width="11.28515625" customWidth="1"/>
    <col min="3070" max="3070" width="22.5703125" customWidth="1"/>
    <col min="3071" max="3071" width="39.42578125" customWidth="1"/>
    <col min="3072" max="3072" width="12.140625" customWidth="1"/>
    <col min="3073" max="3073" width="1.5703125" customWidth="1"/>
    <col min="3074" max="3077" width="10.42578125" customWidth="1"/>
    <col min="3078" max="3078" width="10" customWidth="1"/>
    <col min="3079" max="3079" width="9.42578125" customWidth="1"/>
    <col min="3081" max="3081" width="64" customWidth="1"/>
    <col min="3084" max="3084" width="11.28515625" customWidth="1"/>
    <col min="3326" max="3326" width="22.5703125" customWidth="1"/>
    <col min="3327" max="3327" width="39.42578125" customWidth="1"/>
    <col min="3328" max="3328" width="12.140625" customWidth="1"/>
    <col min="3329" max="3329" width="1.5703125" customWidth="1"/>
    <col min="3330" max="3333" width="10.42578125" customWidth="1"/>
    <col min="3334" max="3334" width="10" customWidth="1"/>
    <col min="3335" max="3335" width="9.42578125" customWidth="1"/>
    <col min="3337" max="3337" width="64" customWidth="1"/>
    <col min="3340" max="3340" width="11.28515625" customWidth="1"/>
    <col min="3582" max="3582" width="22.5703125" customWidth="1"/>
    <col min="3583" max="3583" width="39.42578125" customWidth="1"/>
    <col min="3584" max="3584" width="12.140625" customWidth="1"/>
    <col min="3585" max="3585" width="1.5703125" customWidth="1"/>
    <col min="3586" max="3589" width="10.42578125" customWidth="1"/>
    <col min="3590" max="3590" width="10" customWidth="1"/>
    <col min="3591" max="3591" width="9.42578125" customWidth="1"/>
    <col min="3593" max="3593" width="64" customWidth="1"/>
    <col min="3596" max="3596" width="11.28515625" customWidth="1"/>
    <col min="3838" max="3838" width="22.5703125" customWidth="1"/>
    <col min="3839" max="3839" width="39.42578125" customWidth="1"/>
    <col min="3840" max="3840" width="12.140625" customWidth="1"/>
    <col min="3841" max="3841" width="1.5703125" customWidth="1"/>
    <col min="3842" max="3845" width="10.42578125" customWidth="1"/>
    <col min="3846" max="3846" width="10" customWidth="1"/>
    <col min="3847" max="3847" width="9.42578125" customWidth="1"/>
    <col min="3849" max="3849" width="64" customWidth="1"/>
    <col min="3852" max="3852" width="11.28515625" customWidth="1"/>
    <col min="4094" max="4094" width="22.5703125" customWidth="1"/>
    <col min="4095" max="4095" width="39.42578125" customWidth="1"/>
    <col min="4096" max="4096" width="12.140625" customWidth="1"/>
    <col min="4097" max="4097" width="1.5703125" customWidth="1"/>
    <col min="4098" max="4101" width="10.42578125" customWidth="1"/>
    <col min="4102" max="4102" width="10" customWidth="1"/>
    <col min="4103" max="4103" width="9.42578125" customWidth="1"/>
    <col min="4105" max="4105" width="64" customWidth="1"/>
    <col min="4108" max="4108" width="11.28515625" customWidth="1"/>
    <col min="4350" max="4350" width="22.5703125" customWidth="1"/>
    <col min="4351" max="4351" width="39.42578125" customWidth="1"/>
    <col min="4352" max="4352" width="12.140625" customWidth="1"/>
    <col min="4353" max="4353" width="1.5703125" customWidth="1"/>
    <col min="4354" max="4357" width="10.42578125" customWidth="1"/>
    <col min="4358" max="4358" width="10" customWidth="1"/>
    <col min="4359" max="4359" width="9.42578125" customWidth="1"/>
    <col min="4361" max="4361" width="64" customWidth="1"/>
    <col min="4364" max="4364" width="11.28515625" customWidth="1"/>
    <col min="4606" max="4606" width="22.5703125" customWidth="1"/>
    <col min="4607" max="4607" width="39.42578125" customWidth="1"/>
    <col min="4608" max="4608" width="12.140625" customWidth="1"/>
    <col min="4609" max="4609" width="1.5703125" customWidth="1"/>
    <col min="4610" max="4613" width="10.42578125" customWidth="1"/>
    <col min="4614" max="4614" width="10" customWidth="1"/>
    <col min="4615" max="4615" width="9.42578125" customWidth="1"/>
    <col min="4617" max="4617" width="64" customWidth="1"/>
    <col min="4620" max="4620" width="11.28515625" customWidth="1"/>
    <col min="4862" max="4862" width="22.5703125" customWidth="1"/>
    <col min="4863" max="4863" width="39.42578125" customWidth="1"/>
    <col min="4864" max="4864" width="12.140625" customWidth="1"/>
    <col min="4865" max="4865" width="1.5703125" customWidth="1"/>
    <col min="4866" max="4869" width="10.42578125" customWidth="1"/>
    <col min="4870" max="4870" width="10" customWidth="1"/>
    <col min="4871" max="4871" width="9.42578125" customWidth="1"/>
    <col min="4873" max="4873" width="64" customWidth="1"/>
    <col min="4876" max="4876" width="11.28515625" customWidth="1"/>
    <col min="5118" max="5118" width="22.5703125" customWidth="1"/>
    <col min="5119" max="5119" width="39.42578125" customWidth="1"/>
    <col min="5120" max="5120" width="12.140625" customWidth="1"/>
    <col min="5121" max="5121" width="1.5703125" customWidth="1"/>
    <col min="5122" max="5125" width="10.42578125" customWidth="1"/>
    <col min="5126" max="5126" width="10" customWidth="1"/>
    <col min="5127" max="5127" width="9.42578125" customWidth="1"/>
    <col min="5129" max="5129" width="64" customWidth="1"/>
    <col min="5132" max="5132" width="11.28515625" customWidth="1"/>
    <col min="5374" max="5374" width="22.5703125" customWidth="1"/>
    <col min="5375" max="5375" width="39.42578125" customWidth="1"/>
    <col min="5376" max="5376" width="12.140625" customWidth="1"/>
    <col min="5377" max="5377" width="1.5703125" customWidth="1"/>
    <col min="5378" max="5381" width="10.42578125" customWidth="1"/>
    <col min="5382" max="5382" width="10" customWidth="1"/>
    <col min="5383" max="5383" width="9.42578125" customWidth="1"/>
    <col min="5385" max="5385" width="64" customWidth="1"/>
    <col min="5388" max="5388" width="11.28515625" customWidth="1"/>
    <col min="5630" max="5630" width="22.5703125" customWidth="1"/>
    <col min="5631" max="5631" width="39.42578125" customWidth="1"/>
    <col min="5632" max="5632" width="12.140625" customWidth="1"/>
    <col min="5633" max="5633" width="1.5703125" customWidth="1"/>
    <col min="5634" max="5637" width="10.42578125" customWidth="1"/>
    <col min="5638" max="5638" width="10" customWidth="1"/>
    <col min="5639" max="5639" width="9.42578125" customWidth="1"/>
    <col min="5641" max="5641" width="64" customWidth="1"/>
    <col min="5644" max="5644" width="11.28515625" customWidth="1"/>
    <col min="5886" max="5886" width="22.5703125" customWidth="1"/>
    <col min="5887" max="5887" width="39.42578125" customWidth="1"/>
    <col min="5888" max="5888" width="12.140625" customWidth="1"/>
    <col min="5889" max="5889" width="1.5703125" customWidth="1"/>
    <col min="5890" max="5893" width="10.42578125" customWidth="1"/>
    <col min="5894" max="5894" width="10" customWidth="1"/>
    <col min="5895" max="5895" width="9.42578125" customWidth="1"/>
    <col min="5897" max="5897" width="64" customWidth="1"/>
    <col min="5900" max="5900" width="11.28515625" customWidth="1"/>
    <col min="6142" max="6142" width="22.5703125" customWidth="1"/>
    <col min="6143" max="6143" width="39.42578125" customWidth="1"/>
    <col min="6144" max="6144" width="12.140625" customWidth="1"/>
    <col min="6145" max="6145" width="1.5703125" customWidth="1"/>
    <col min="6146" max="6149" width="10.42578125" customWidth="1"/>
    <col min="6150" max="6150" width="10" customWidth="1"/>
    <col min="6151" max="6151" width="9.42578125" customWidth="1"/>
    <col min="6153" max="6153" width="64" customWidth="1"/>
    <col min="6156" max="6156" width="11.28515625" customWidth="1"/>
    <col min="6398" max="6398" width="22.5703125" customWidth="1"/>
    <col min="6399" max="6399" width="39.42578125" customWidth="1"/>
    <col min="6400" max="6400" width="12.140625" customWidth="1"/>
    <col min="6401" max="6401" width="1.5703125" customWidth="1"/>
    <col min="6402" max="6405" width="10.42578125" customWidth="1"/>
    <col min="6406" max="6406" width="10" customWidth="1"/>
    <col min="6407" max="6407" width="9.42578125" customWidth="1"/>
    <col min="6409" max="6409" width="64" customWidth="1"/>
    <col min="6412" max="6412" width="11.28515625" customWidth="1"/>
    <col min="6654" max="6654" width="22.5703125" customWidth="1"/>
    <col min="6655" max="6655" width="39.42578125" customWidth="1"/>
    <col min="6656" max="6656" width="12.140625" customWidth="1"/>
    <col min="6657" max="6657" width="1.5703125" customWidth="1"/>
    <col min="6658" max="6661" width="10.42578125" customWidth="1"/>
    <col min="6662" max="6662" width="10" customWidth="1"/>
    <col min="6663" max="6663" width="9.42578125" customWidth="1"/>
    <col min="6665" max="6665" width="64" customWidth="1"/>
    <col min="6668" max="6668" width="11.28515625" customWidth="1"/>
    <col min="6910" max="6910" width="22.5703125" customWidth="1"/>
    <col min="6911" max="6911" width="39.42578125" customWidth="1"/>
    <col min="6912" max="6912" width="12.140625" customWidth="1"/>
    <col min="6913" max="6913" width="1.5703125" customWidth="1"/>
    <col min="6914" max="6917" width="10.42578125" customWidth="1"/>
    <col min="6918" max="6918" width="10" customWidth="1"/>
    <col min="6919" max="6919" width="9.42578125" customWidth="1"/>
    <col min="6921" max="6921" width="64" customWidth="1"/>
    <col min="6924" max="6924" width="11.28515625" customWidth="1"/>
    <col min="7166" max="7166" width="22.5703125" customWidth="1"/>
    <col min="7167" max="7167" width="39.42578125" customWidth="1"/>
    <col min="7168" max="7168" width="12.140625" customWidth="1"/>
    <col min="7169" max="7169" width="1.5703125" customWidth="1"/>
    <col min="7170" max="7173" width="10.42578125" customWidth="1"/>
    <col min="7174" max="7174" width="10" customWidth="1"/>
    <col min="7175" max="7175" width="9.42578125" customWidth="1"/>
    <col min="7177" max="7177" width="64" customWidth="1"/>
    <col min="7180" max="7180" width="11.28515625" customWidth="1"/>
    <col min="7422" max="7422" width="22.5703125" customWidth="1"/>
    <col min="7423" max="7423" width="39.42578125" customWidth="1"/>
    <col min="7424" max="7424" width="12.140625" customWidth="1"/>
    <col min="7425" max="7425" width="1.5703125" customWidth="1"/>
    <col min="7426" max="7429" width="10.42578125" customWidth="1"/>
    <col min="7430" max="7430" width="10" customWidth="1"/>
    <col min="7431" max="7431" width="9.42578125" customWidth="1"/>
    <col min="7433" max="7433" width="64" customWidth="1"/>
    <col min="7436" max="7436" width="11.28515625" customWidth="1"/>
    <col min="7678" max="7678" width="22.5703125" customWidth="1"/>
    <col min="7679" max="7679" width="39.42578125" customWidth="1"/>
    <col min="7680" max="7680" width="12.140625" customWidth="1"/>
    <col min="7681" max="7681" width="1.5703125" customWidth="1"/>
    <col min="7682" max="7685" width="10.42578125" customWidth="1"/>
    <col min="7686" max="7686" width="10" customWidth="1"/>
    <col min="7687" max="7687" width="9.42578125" customWidth="1"/>
    <col min="7689" max="7689" width="64" customWidth="1"/>
    <col min="7692" max="7692" width="11.28515625" customWidth="1"/>
    <col min="7934" max="7934" width="22.5703125" customWidth="1"/>
    <col min="7935" max="7935" width="39.42578125" customWidth="1"/>
    <col min="7936" max="7936" width="12.140625" customWidth="1"/>
    <col min="7937" max="7937" width="1.5703125" customWidth="1"/>
    <col min="7938" max="7941" width="10.42578125" customWidth="1"/>
    <col min="7942" max="7942" width="10" customWidth="1"/>
    <col min="7943" max="7943" width="9.42578125" customWidth="1"/>
    <col min="7945" max="7945" width="64" customWidth="1"/>
    <col min="7948" max="7948" width="11.28515625" customWidth="1"/>
    <col min="8190" max="8190" width="22.5703125" customWidth="1"/>
    <col min="8191" max="8191" width="39.42578125" customWidth="1"/>
    <col min="8192" max="8192" width="12.140625" customWidth="1"/>
    <col min="8193" max="8193" width="1.5703125" customWidth="1"/>
    <col min="8194" max="8197" width="10.42578125" customWidth="1"/>
    <col min="8198" max="8198" width="10" customWidth="1"/>
    <col min="8199" max="8199" width="9.42578125" customWidth="1"/>
    <col min="8201" max="8201" width="64" customWidth="1"/>
    <col min="8204" max="8204" width="11.28515625" customWidth="1"/>
    <col min="8446" max="8446" width="22.5703125" customWidth="1"/>
    <col min="8447" max="8447" width="39.42578125" customWidth="1"/>
    <col min="8448" max="8448" width="12.140625" customWidth="1"/>
    <col min="8449" max="8449" width="1.5703125" customWidth="1"/>
    <col min="8450" max="8453" width="10.42578125" customWidth="1"/>
    <col min="8454" max="8454" width="10" customWidth="1"/>
    <col min="8455" max="8455" width="9.42578125" customWidth="1"/>
    <col min="8457" max="8457" width="64" customWidth="1"/>
    <col min="8460" max="8460" width="11.28515625" customWidth="1"/>
    <col min="8702" max="8702" width="22.5703125" customWidth="1"/>
    <col min="8703" max="8703" width="39.42578125" customWidth="1"/>
    <col min="8704" max="8704" width="12.140625" customWidth="1"/>
    <col min="8705" max="8705" width="1.5703125" customWidth="1"/>
    <col min="8706" max="8709" width="10.42578125" customWidth="1"/>
    <col min="8710" max="8710" width="10" customWidth="1"/>
    <col min="8711" max="8711" width="9.42578125" customWidth="1"/>
    <col min="8713" max="8713" width="64" customWidth="1"/>
    <col min="8716" max="8716" width="11.28515625" customWidth="1"/>
    <col min="8958" max="8958" width="22.5703125" customWidth="1"/>
    <col min="8959" max="8959" width="39.42578125" customWidth="1"/>
    <col min="8960" max="8960" width="12.140625" customWidth="1"/>
    <col min="8961" max="8961" width="1.5703125" customWidth="1"/>
    <col min="8962" max="8965" width="10.42578125" customWidth="1"/>
    <col min="8966" max="8966" width="10" customWidth="1"/>
    <col min="8967" max="8967" width="9.42578125" customWidth="1"/>
    <col min="8969" max="8969" width="64" customWidth="1"/>
    <col min="8972" max="8972" width="11.28515625" customWidth="1"/>
    <col min="9214" max="9214" width="22.5703125" customWidth="1"/>
    <col min="9215" max="9215" width="39.42578125" customWidth="1"/>
    <col min="9216" max="9216" width="12.140625" customWidth="1"/>
    <col min="9217" max="9217" width="1.5703125" customWidth="1"/>
    <col min="9218" max="9221" width="10.42578125" customWidth="1"/>
    <col min="9222" max="9222" width="10" customWidth="1"/>
    <col min="9223" max="9223" width="9.42578125" customWidth="1"/>
    <col min="9225" max="9225" width="64" customWidth="1"/>
    <col min="9228" max="9228" width="11.28515625" customWidth="1"/>
    <col min="9470" max="9470" width="22.5703125" customWidth="1"/>
    <col min="9471" max="9471" width="39.42578125" customWidth="1"/>
    <col min="9472" max="9472" width="12.140625" customWidth="1"/>
    <col min="9473" max="9473" width="1.5703125" customWidth="1"/>
    <col min="9474" max="9477" width="10.42578125" customWidth="1"/>
    <col min="9478" max="9478" width="10" customWidth="1"/>
    <col min="9479" max="9479" width="9.42578125" customWidth="1"/>
    <col min="9481" max="9481" width="64" customWidth="1"/>
    <col min="9484" max="9484" width="11.28515625" customWidth="1"/>
    <col min="9726" max="9726" width="22.5703125" customWidth="1"/>
    <col min="9727" max="9727" width="39.42578125" customWidth="1"/>
    <col min="9728" max="9728" width="12.140625" customWidth="1"/>
    <col min="9729" max="9729" width="1.5703125" customWidth="1"/>
    <col min="9730" max="9733" width="10.42578125" customWidth="1"/>
    <col min="9734" max="9734" width="10" customWidth="1"/>
    <col min="9735" max="9735" width="9.42578125" customWidth="1"/>
    <col min="9737" max="9737" width="64" customWidth="1"/>
    <col min="9740" max="9740" width="11.28515625" customWidth="1"/>
    <col min="9982" max="9982" width="22.5703125" customWidth="1"/>
    <col min="9983" max="9983" width="39.42578125" customWidth="1"/>
    <col min="9984" max="9984" width="12.140625" customWidth="1"/>
    <col min="9985" max="9985" width="1.5703125" customWidth="1"/>
    <col min="9986" max="9989" width="10.42578125" customWidth="1"/>
    <col min="9990" max="9990" width="10" customWidth="1"/>
    <col min="9991" max="9991" width="9.42578125" customWidth="1"/>
    <col min="9993" max="9993" width="64" customWidth="1"/>
    <col min="9996" max="9996" width="11.28515625" customWidth="1"/>
    <col min="10238" max="10238" width="22.5703125" customWidth="1"/>
    <col min="10239" max="10239" width="39.42578125" customWidth="1"/>
    <col min="10240" max="10240" width="12.140625" customWidth="1"/>
    <col min="10241" max="10241" width="1.5703125" customWidth="1"/>
    <col min="10242" max="10245" width="10.42578125" customWidth="1"/>
    <col min="10246" max="10246" width="10" customWidth="1"/>
    <col min="10247" max="10247" width="9.42578125" customWidth="1"/>
    <col min="10249" max="10249" width="64" customWidth="1"/>
    <col min="10252" max="10252" width="11.28515625" customWidth="1"/>
    <col min="10494" max="10494" width="22.5703125" customWidth="1"/>
    <col min="10495" max="10495" width="39.42578125" customWidth="1"/>
    <col min="10496" max="10496" width="12.140625" customWidth="1"/>
    <col min="10497" max="10497" width="1.5703125" customWidth="1"/>
    <col min="10498" max="10501" width="10.42578125" customWidth="1"/>
    <col min="10502" max="10502" width="10" customWidth="1"/>
    <col min="10503" max="10503" width="9.42578125" customWidth="1"/>
    <col min="10505" max="10505" width="64" customWidth="1"/>
    <col min="10508" max="10508" width="11.28515625" customWidth="1"/>
    <col min="10750" max="10750" width="22.5703125" customWidth="1"/>
    <col min="10751" max="10751" width="39.42578125" customWidth="1"/>
    <col min="10752" max="10752" width="12.140625" customWidth="1"/>
    <col min="10753" max="10753" width="1.5703125" customWidth="1"/>
    <col min="10754" max="10757" width="10.42578125" customWidth="1"/>
    <col min="10758" max="10758" width="10" customWidth="1"/>
    <col min="10759" max="10759" width="9.42578125" customWidth="1"/>
    <col min="10761" max="10761" width="64" customWidth="1"/>
    <col min="10764" max="10764" width="11.28515625" customWidth="1"/>
    <col min="11006" max="11006" width="22.5703125" customWidth="1"/>
    <col min="11007" max="11007" width="39.42578125" customWidth="1"/>
    <col min="11008" max="11008" width="12.140625" customWidth="1"/>
    <col min="11009" max="11009" width="1.5703125" customWidth="1"/>
    <col min="11010" max="11013" width="10.42578125" customWidth="1"/>
    <col min="11014" max="11014" width="10" customWidth="1"/>
    <col min="11015" max="11015" width="9.42578125" customWidth="1"/>
    <col min="11017" max="11017" width="64" customWidth="1"/>
    <col min="11020" max="11020" width="11.28515625" customWidth="1"/>
    <col min="11262" max="11262" width="22.5703125" customWidth="1"/>
    <col min="11263" max="11263" width="39.42578125" customWidth="1"/>
    <col min="11264" max="11264" width="12.140625" customWidth="1"/>
    <col min="11265" max="11265" width="1.5703125" customWidth="1"/>
    <col min="11266" max="11269" width="10.42578125" customWidth="1"/>
    <col min="11270" max="11270" width="10" customWidth="1"/>
    <col min="11271" max="11271" width="9.42578125" customWidth="1"/>
    <col min="11273" max="11273" width="64" customWidth="1"/>
    <col min="11276" max="11276" width="11.28515625" customWidth="1"/>
    <col min="11518" max="11518" width="22.5703125" customWidth="1"/>
    <col min="11519" max="11519" width="39.42578125" customWidth="1"/>
    <col min="11520" max="11520" width="12.140625" customWidth="1"/>
    <col min="11521" max="11521" width="1.5703125" customWidth="1"/>
    <col min="11522" max="11525" width="10.42578125" customWidth="1"/>
    <col min="11526" max="11526" width="10" customWidth="1"/>
    <col min="11527" max="11527" width="9.42578125" customWidth="1"/>
    <col min="11529" max="11529" width="64" customWidth="1"/>
    <col min="11532" max="11532" width="11.28515625" customWidth="1"/>
    <col min="11774" max="11774" width="22.5703125" customWidth="1"/>
    <col min="11775" max="11775" width="39.42578125" customWidth="1"/>
    <col min="11776" max="11776" width="12.140625" customWidth="1"/>
    <col min="11777" max="11777" width="1.5703125" customWidth="1"/>
    <col min="11778" max="11781" width="10.42578125" customWidth="1"/>
    <col min="11782" max="11782" width="10" customWidth="1"/>
    <col min="11783" max="11783" width="9.42578125" customWidth="1"/>
    <col min="11785" max="11785" width="64" customWidth="1"/>
    <col min="11788" max="11788" width="11.28515625" customWidth="1"/>
    <col min="12030" max="12030" width="22.5703125" customWidth="1"/>
    <col min="12031" max="12031" width="39.42578125" customWidth="1"/>
    <col min="12032" max="12032" width="12.140625" customWidth="1"/>
    <col min="12033" max="12033" width="1.5703125" customWidth="1"/>
    <col min="12034" max="12037" width="10.42578125" customWidth="1"/>
    <col min="12038" max="12038" width="10" customWidth="1"/>
    <col min="12039" max="12039" width="9.42578125" customWidth="1"/>
    <col min="12041" max="12041" width="64" customWidth="1"/>
    <col min="12044" max="12044" width="11.28515625" customWidth="1"/>
    <col min="12286" max="12286" width="22.5703125" customWidth="1"/>
    <col min="12287" max="12287" width="39.42578125" customWidth="1"/>
    <col min="12288" max="12288" width="12.140625" customWidth="1"/>
    <col min="12289" max="12289" width="1.5703125" customWidth="1"/>
    <col min="12290" max="12293" width="10.42578125" customWidth="1"/>
    <col min="12294" max="12294" width="10" customWidth="1"/>
    <col min="12295" max="12295" width="9.42578125" customWidth="1"/>
    <col min="12297" max="12297" width="64" customWidth="1"/>
    <col min="12300" max="12300" width="11.28515625" customWidth="1"/>
    <col min="12542" max="12542" width="22.5703125" customWidth="1"/>
    <col min="12543" max="12543" width="39.42578125" customWidth="1"/>
    <col min="12544" max="12544" width="12.140625" customWidth="1"/>
    <col min="12545" max="12545" width="1.5703125" customWidth="1"/>
    <col min="12546" max="12549" width="10.42578125" customWidth="1"/>
    <col min="12550" max="12550" width="10" customWidth="1"/>
    <col min="12551" max="12551" width="9.42578125" customWidth="1"/>
    <col min="12553" max="12553" width="64" customWidth="1"/>
    <col min="12556" max="12556" width="11.28515625" customWidth="1"/>
    <col min="12798" max="12798" width="22.5703125" customWidth="1"/>
    <col min="12799" max="12799" width="39.42578125" customWidth="1"/>
    <col min="12800" max="12800" width="12.140625" customWidth="1"/>
    <col min="12801" max="12801" width="1.5703125" customWidth="1"/>
    <col min="12802" max="12805" width="10.42578125" customWidth="1"/>
    <col min="12806" max="12806" width="10" customWidth="1"/>
    <col min="12807" max="12807" width="9.42578125" customWidth="1"/>
    <col min="12809" max="12809" width="64" customWidth="1"/>
    <col min="12812" max="12812" width="11.28515625" customWidth="1"/>
    <col min="13054" max="13054" width="22.5703125" customWidth="1"/>
    <col min="13055" max="13055" width="39.42578125" customWidth="1"/>
    <col min="13056" max="13056" width="12.140625" customWidth="1"/>
    <col min="13057" max="13057" width="1.5703125" customWidth="1"/>
    <col min="13058" max="13061" width="10.42578125" customWidth="1"/>
    <col min="13062" max="13062" width="10" customWidth="1"/>
    <col min="13063" max="13063" width="9.42578125" customWidth="1"/>
    <col min="13065" max="13065" width="64" customWidth="1"/>
    <col min="13068" max="13068" width="11.28515625" customWidth="1"/>
    <col min="13310" max="13310" width="22.5703125" customWidth="1"/>
    <col min="13311" max="13311" width="39.42578125" customWidth="1"/>
    <col min="13312" max="13312" width="12.140625" customWidth="1"/>
    <col min="13313" max="13313" width="1.5703125" customWidth="1"/>
    <col min="13314" max="13317" width="10.42578125" customWidth="1"/>
    <col min="13318" max="13318" width="10" customWidth="1"/>
    <col min="13319" max="13319" width="9.42578125" customWidth="1"/>
    <col min="13321" max="13321" width="64" customWidth="1"/>
    <col min="13324" max="13324" width="11.28515625" customWidth="1"/>
    <col min="13566" max="13566" width="22.5703125" customWidth="1"/>
    <col min="13567" max="13567" width="39.42578125" customWidth="1"/>
    <col min="13568" max="13568" width="12.140625" customWidth="1"/>
    <col min="13569" max="13569" width="1.5703125" customWidth="1"/>
    <col min="13570" max="13573" width="10.42578125" customWidth="1"/>
    <col min="13574" max="13574" width="10" customWidth="1"/>
    <col min="13575" max="13575" width="9.42578125" customWidth="1"/>
    <col min="13577" max="13577" width="64" customWidth="1"/>
    <col min="13580" max="13580" width="11.28515625" customWidth="1"/>
    <col min="13822" max="13822" width="22.5703125" customWidth="1"/>
    <col min="13823" max="13823" width="39.42578125" customWidth="1"/>
    <col min="13824" max="13824" width="12.140625" customWidth="1"/>
    <col min="13825" max="13825" width="1.5703125" customWidth="1"/>
    <col min="13826" max="13829" width="10.42578125" customWidth="1"/>
    <col min="13830" max="13830" width="10" customWidth="1"/>
    <col min="13831" max="13831" width="9.42578125" customWidth="1"/>
    <col min="13833" max="13833" width="64" customWidth="1"/>
    <col min="13836" max="13836" width="11.28515625" customWidth="1"/>
    <col min="14078" max="14078" width="22.5703125" customWidth="1"/>
    <col min="14079" max="14079" width="39.42578125" customWidth="1"/>
    <col min="14080" max="14080" width="12.140625" customWidth="1"/>
    <col min="14081" max="14081" width="1.5703125" customWidth="1"/>
    <col min="14082" max="14085" width="10.42578125" customWidth="1"/>
    <col min="14086" max="14086" width="10" customWidth="1"/>
    <col min="14087" max="14087" width="9.42578125" customWidth="1"/>
    <col min="14089" max="14089" width="64" customWidth="1"/>
    <col min="14092" max="14092" width="11.28515625" customWidth="1"/>
    <col min="14334" max="14334" width="22.5703125" customWidth="1"/>
    <col min="14335" max="14335" width="39.42578125" customWidth="1"/>
    <col min="14336" max="14336" width="12.140625" customWidth="1"/>
    <col min="14337" max="14337" width="1.5703125" customWidth="1"/>
    <col min="14338" max="14341" width="10.42578125" customWidth="1"/>
    <col min="14342" max="14342" width="10" customWidth="1"/>
    <col min="14343" max="14343" width="9.42578125" customWidth="1"/>
    <col min="14345" max="14345" width="64" customWidth="1"/>
    <col min="14348" max="14348" width="11.28515625" customWidth="1"/>
    <col min="14590" max="14590" width="22.5703125" customWidth="1"/>
    <col min="14591" max="14591" width="39.42578125" customWidth="1"/>
    <col min="14592" max="14592" width="12.140625" customWidth="1"/>
    <col min="14593" max="14593" width="1.5703125" customWidth="1"/>
    <col min="14594" max="14597" width="10.42578125" customWidth="1"/>
    <col min="14598" max="14598" width="10" customWidth="1"/>
    <col min="14599" max="14599" width="9.42578125" customWidth="1"/>
    <col min="14601" max="14601" width="64" customWidth="1"/>
    <col min="14604" max="14604" width="11.28515625" customWidth="1"/>
    <col min="14846" max="14846" width="22.5703125" customWidth="1"/>
    <col min="14847" max="14847" width="39.42578125" customWidth="1"/>
    <col min="14848" max="14848" width="12.140625" customWidth="1"/>
    <col min="14849" max="14849" width="1.5703125" customWidth="1"/>
    <col min="14850" max="14853" width="10.42578125" customWidth="1"/>
    <col min="14854" max="14854" width="10" customWidth="1"/>
    <col min="14855" max="14855" width="9.42578125" customWidth="1"/>
    <col min="14857" max="14857" width="64" customWidth="1"/>
    <col min="14860" max="14860" width="11.28515625" customWidth="1"/>
    <col min="15102" max="15102" width="22.5703125" customWidth="1"/>
    <col min="15103" max="15103" width="39.42578125" customWidth="1"/>
    <col min="15104" max="15104" width="12.140625" customWidth="1"/>
    <col min="15105" max="15105" width="1.5703125" customWidth="1"/>
    <col min="15106" max="15109" width="10.42578125" customWidth="1"/>
    <col min="15110" max="15110" width="10" customWidth="1"/>
    <col min="15111" max="15111" width="9.42578125" customWidth="1"/>
    <col min="15113" max="15113" width="64" customWidth="1"/>
    <col min="15116" max="15116" width="11.28515625" customWidth="1"/>
    <col min="15358" max="15358" width="22.5703125" customWidth="1"/>
    <col min="15359" max="15359" width="39.42578125" customWidth="1"/>
    <col min="15360" max="15360" width="12.140625" customWidth="1"/>
    <col min="15361" max="15361" width="1.5703125" customWidth="1"/>
    <col min="15362" max="15365" width="10.42578125" customWidth="1"/>
    <col min="15366" max="15366" width="10" customWidth="1"/>
    <col min="15367" max="15367" width="9.42578125" customWidth="1"/>
    <col min="15369" max="15369" width="64" customWidth="1"/>
    <col min="15372" max="15372" width="11.28515625" customWidth="1"/>
    <col min="15614" max="15614" width="22.5703125" customWidth="1"/>
    <col min="15615" max="15615" width="39.42578125" customWidth="1"/>
    <col min="15616" max="15616" width="12.140625" customWidth="1"/>
    <col min="15617" max="15617" width="1.5703125" customWidth="1"/>
    <col min="15618" max="15621" width="10.42578125" customWidth="1"/>
    <col min="15622" max="15622" width="10" customWidth="1"/>
    <col min="15623" max="15623" width="9.42578125" customWidth="1"/>
    <col min="15625" max="15625" width="64" customWidth="1"/>
    <col min="15628" max="15628" width="11.28515625" customWidth="1"/>
    <col min="15870" max="15870" width="22.5703125" customWidth="1"/>
    <col min="15871" max="15871" width="39.42578125" customWidth="1"/>
    <col min="15872" max="15872" width="12.140625" customWidth="1"/>
    <col min="15873" max="15873" width="1.5703125" customWidth="1"/>
    <col min="15874" max="15877" width="10.42578125" customWidth="1"/>
    <col min="15878" max="15878" width="10" customWidth="1"/>
    <col min="15879" max="15879" width="9.42578125" customWidth="1"/>
    <col min="15881" max="15881" width="64" customWidth="1"/>
    <col min="15884" max="15884" width="11.28515625" customWidth="1"/>
    <col min="16126" max="16126" width="22.5703125" customWidth="1"/>
    <col min="16127" max="16127" width="39.42578125" customWidth="1"/>
    <col min="16128" max="16128" width="12.140625" customWidth="1"/>
    <col min="16129" max="16129" width="1.5703125" customWidth="1"/>
    <col min="16130" max="16133" width="10.42578125" customWidth="1"/>
    <col min="16134" max="16134" width="10" customWidth="1"/>
    <col min="16135" max="16135" width="9.42578125" customWidth="1"/>
    <col min="16137" max="16137" width="64" customWidth="1"/>
    <col min="16140" max="16140" width="11.28515625" customWidth="1"/>
  </cols>
  <sheetData>
    <row r="5" spans="2:7" ht="15.75" thickBot="1" x14ac:dyDescent="0.3"/>
    <row r="6" spans="2:7" ht="16.5" thickTop="1" thickBot="1" x14ac:dyDescent="0.3">
      <c r="B6" s="79" t="s">
        <v>83</v>
      </c>
      <c r="C6" s="80" t="s">
        <v>89</v>
      </c>
      <c r="E6" s="79" t="s">
        <v>357</v>
      </c>
      <c r="G6" s="80">
        <v>63216</v>
      </c>
    </row>
    <row r="8" spans="2:7" ht="15.75" thickBot="1" x14ac:dyDescent="0.3">
      <c r="B8" s="81" t="s">
        <v>37</v>
      </c>
    </row>
    <row r="9" spans="2:7" ht="16.5" thickTop="1" thickBot="1" x14ac:dyDescent="0.3">
      <c r="B9" s="80"/>
      <c r="C9" t="s">
        <v>38</v>
      </c>
    </row>
    <row r="10" spans="2:7" ht="15.75" thickTop="1" x14ac:dyDescent="0.25">
      <c r="B10" s="82"/>
      <c r="C10" t="s">
        <v>39</v>
      </c>
    </row>
    <row r="11" spans="2:7" x14ac:dyDescent="0.25">
      <c r="B11" s="83"/>
    </row>
    <row r="12" spans="2:7" ht="15.75" thickBot="1" x14ac:dyDescent="0.3">
      <c r="B12" s="83"/>
    </row>
    <row r="13" spans="2:7" ht="15.75" thickBot="1" x14ac:dyDescent="0.3">
      <c r="B13" s="212" t="s">
        <v>40</v>
      </c>
      <c r="C13" s="213"/>
      <c r="D13" s="213"/>
      <c r="E13" s="213"/>
      <c r="F13" s="213"/>
      <c r="G13" s="213"/>
    </row>
    <row r="14" spans="2:7" x14ac:dyDescent="0.25">
      <c r="B14" s="84"/>
      <c r="C14" s="85"/>
      <c r="D14" s="86" t="s">
        <v>116</v>
      </c>
      <c r="E14" s="87" t="s">
        <v>117</v>
      </c>
      <c r="F14" s="87" t="s">
        <v>118</v>
      </c>
      <c r="G14" s="87" t="s">
        <v>119</v>
      </c>
    </row>
    <row r="15" spans="2:7" ht="15.75" thickBot="1" x14ac:dyDescent="0.3">
      <c r="B15" s="88" t="s">
        <v>41</v>
      </c>
      <c r="C15" s="89" t="s">
        <v>42</v>
      </c>
      <c r="D15" s="124">
        <f>SUM(D16:F21)</f>
        <v>177054</v>
      </c>
      <c r="E15" s="90"/>
      <c r="F15" s="90"/>
      <c r="G15" s="90"/>
    </row>
    <row r="16" spans="2:7" ht="16.5" thickTop="1" thickBot="1" x14ac:dyDescent="0.3">
      <c r="B16" s="92"/>
      <c r="C16" s="93" t="s">
        <v>43</v>
      </c>
      <c r="D16" s="112"/>
      <c r="E16" s="113">
        <v>48989</v>
      </c>
      <c r="F16" s="113"/>
      <c r="G16" s="113"/>
    </row>
    <row r="17" spans="2:10" ht="16.5" thickTop="1" thickBot="1" x14ac:dyDescent="0.3">
      <c r="B17" s="92"/>
      <c r="C17" s="93" t="s">
        <v>44</v>
      </c>
      <c r="D17" s="112">
        <v>16023</v>
      </c>
      <c r="E17" s="113"/>
      <c r="F17" s="113"/>
      <c r="G17" s="113"/>
    </row>
    <row r="18" spans="2:10" ht="16.5" thickTop="1" thickBot="1" x14ac:dyDescent="0.3">
      <c r="B18" s="92"/>
      <c r="C18" s="93" t="s">
        <v>45</v>
      </c>
      <c r="D18" s="112">
        <v>20004</v>
      </c>
      <c r="E18" s="113"/>
      <c r="F18" s="113"/>
      <c r="G18" s="113"/>
    </row>
    <row r="19" spans="2:10" ht="16.5" thickTop="1" thickBot="1" x14ac:dyDescent="0.3">
      <c r="B19" s="92"/>
      <c r="C19" s="93" t="s">
        <v>85</v>
      </c>
      <c r="D19" s="112">
        <v>88386</v>
      </c>
      <c r="E19" s="113"/>
      <c r="F19" s="113"/>
      <c r="G19" s="113"/>
    </row>
    <row r="20" spans="2:10" ht="16.5" thickTop="1" thickBot="1" x14ac:dyDescent="0.3">
      <c r="B20" s="92"/>
      <c r="C20" s="93" t="s">
        <v>48</v>
      </c>
      <c r="D20" s="112">
        <v>752</v>
      </c>
      <c r="E20" s="113"/>
      <c r="F20" s="113"/>
      <c r="G20" s="113"/>
    </row>
    <row r="21" spans="2:10" ht="16.5" thickTop="1" thickBot="1" x14ac:dyDescent="0.3">
      <c r="B21" s="92"/>
      <c r="C21" s="93" t="s">
        <v>47</v>
      </c>
      <c r="D21" s="112">
        <v>2900</v>
      </c>
      <c r="E21" s="113"/>
      <c r="F21" s="113"/>
      <c r="G21" s="113">
        <v>137804</v>
      </c>
    </row>
    <row r="22" spans="2:10" ht="16.5" thickTop="1" thickBot="1" x14ac:dyDescent="0.3">
      <c r="B22" s="92"/>
      <c r="C22" s="89" t="s">
        <v>49</v>
      </c>
      <c r="D22" s="124">
        <f>SUM(D23:F29)</f>
        <v>86778</v>
      </c>
      <c r="E22" s="116"/>
      <c r="F22" s="116"/>
      <c r="G22" s="116"/>
    </row>
    <row r="23" spans="2:10" ht="16.5" thickTop="1" thickBot="1" x14ac:dyDescent="0.3">
      <c r="B23" s="92"/>
      <c r="C23" s="93" t="s">
        <v>43</v>
      </c>
      <c r="D23" s="112"/>
      <c r="E23" s="113">
        <v>29971</v>
      </c>
      <c r="F23" s="113"/>
      <c r="G23" s="113"/>
    </row>
    <row r="24" spans="2:10" ht="16.5" thickTop="1" thickBot="1" x14ac:dyDescent="0.3">
      <c r="B24" s="92"/>
      <c r="C24" s="93" t="s">
        <v>44</v>
      </c>
      <c r="D24" s="112">
        <v>30900</v>
      </c>
      <c r="E24" s="113"/>
      <c r="F24" s="113"/>
      <c r="G24" s="113"/>
    </row>
    <row r="25" spans="2:10" ht="16.5" thickTop="1" thickBot="1" x14ac:dyDescent="0.3">
      <c r="B25" s="92"/>
      <c r="C25" s="93" t="s">
        <v>45</v>
      </c>
      <c r="D25" s="112">
        <v>2495</v>
      </c>
      <c r="E25" s="113"/>
      <c r="F25" s="113"/>
      <c r="G25" s="113"/>
      <c r="J25" s="83"/>
    </row>
    <row r="26" spans="2:10" ht="16.5" thickTop="1" thickBot="1" x14ac:dyDescent="0.3">
      <c r="B26" s="92"/>
      <c r="C26" s="93" t="s">
        <v>85</v>
      </c>
      <c r="D26" s="112">
        <v>11655</v>
      </c>
      <c r="E26" s="113"/>
      <c r="F26" s="113"/>
      <c r="G26" s="113"/>
      <c r="J26" s="83"/>
    </row>
    <row r="27" spans="2:10" ht="16.5" thickTop="1" thickBot="1" x14ac:dyDescent="0.3">
      <c r="B27" s="92"/>
      <c r="C27" s="93" t="s">
        <v>86</v>
      </c>
      <c r="D27" s="112">
        <v>11447</v>
      </c>
      <c r="E27" s="113"/>
      <c r="F27" s="113"/>
      <c r="G27" s="113"/>
      <c r="J27" s="83"/>
    </row>
    <row r="28" spans="2:10" ht="16.5" thickTop="1" thickBot="1" x14ac:dyDescent="0.3">
      <c r="B28" s="92"/>
      <c r="C28" s="93" t="s">
        <v>48</v>
      </c>
      <c r="D28" s="112">
        <v>32</v>
      </c>
      <c r="E28" s="113"/>
      <c r="F28" s="113"/>
      <c r="G28" s="113"/>
      <c r="J28" s="83"/>
    </row>
    <row r="29" spans="2:10" ht="16.5" thickTop="1" thickBot="1" x14ac:dyDescent="0.3">
      <c r="B29" s="92"/>
      <c r="C29" s="93" t="s">
        <v>47</v>
      </c>
      <c r="D29" s="112">
        <v>278</v>
      </c>
      <c r="E29" s="113"/>
      <c r="F29" s="113"/>
      <c r="G29" s="113">
        <v>13227</v>
      </c>
      <c r="J29" s="83"/>
    </row>
    <row r="30" spans="2:10" ht="16.5" thickTop="1" thickBot="1" x14ac:dyDescent="0.3">
      <c r="B30" s="92"/>
      <c r="C30" s="89" t="s">
        <v>51</v>
      </c>
      <c r="D30" s="124">
        <f>SUM(D31:F40)</f>
        <v>120354</v>
      </c>
      <c r="E30" s="116"/>
      <c r="F30" s="116"/>
      <c r="G30" s="116"/>
      <c r="J30" s="83"/>
    </row>
    <row r="31" spans="2:10" ht="16.5" thickTop="1" thickBot="1" x14ac:dyDescent="0.3">
      <c r="B31" s="92"/>
      <c r="C31" s="93" t="s">
        <v>43</v>
      </c>
      <c r="D31" s="112"/>
      <c r="E31" s="113">
        <v>18412</v>
      </c>
      <c r="F31" s="113"/>
      <c r="G31" s="113"/>
    </row>
    <row r="32" spans="2:10" ht="16.5" thickTop="1" thickBot="1" x14ac:dyDescent="0.3">
      <c r="B32" s="92"/>
      <c r="C32" s="93" t="s">
        <v>44</v>
      </c>
      <c r="D32" s="112">
        <v>54592</v>
      </c>
      <c r="E32" s="113"/>
      <c r="F32" s="113"/>
      <c r="G32" s="113"/>
    </row>
    <row r="33" spans="2:7" ht="16.5" thickTop="1" thickBot="1" x14ac:dyDescent="0.3">
      <c r="B33" s="92"/>
      <c r="C33" s="93" t="s">
        <v>45</v>
      </c>
      <c r="D33" s="112">
        <v>766</v>
      </c>
      <c r="E33" s="113"/>
      <c r="F33" s="113"/>
      <c r="G33" s="113"/>
    </row>
    <row r="34" spans="2:7" ht="16.5" thickTop="1" thickBot="1" x14ac:dyDescent="0.3">
      <c r="B34" s="92"/>
      <c r="C34" s="93" t="s">
        <v>85</v>
      </c>
      <c r="D34" s="112">
        <v>4159</v>
      </c>
      <c r="E34" s="113"/>
      <c r="F34" s="113"/>
      <c r="G34" s="113"/>
    </row>
    <row r="35" spans="2:7" ht="16.5" thickTop="1" thickBot="1" x14ac:dyDescent="0.3">
      <c r="B35" s="92"/>
      <c r="C35" s="93" t="s">
        <v>86</v>
      </c>
      <c r="D35" s="112">
        <v>25961</v>
      </c>
      <c r="E35" s="113"/>
      <c r="F35" s="113"/>
      <c r="G35" s="113"/>
    </row>
    <row r="36" spans="2:7" ht="16.5" thickTop="1" thickBot="1" x14ac:dyDescent="0.3">
      <c r="B36" s="92"/>
      <c r="C36" s="93" t="s">
        <v>48</v>
      </c>
      <c r="D36" s="112">
        <v>8182</v>
      </c>
      <c r="E36" s="113"/>
      <c r="F36" s="113"/>
      <c r="G36" s="113"/>
    </row>
    <row r="37" spans="2:7" ht="16.5" thickTop="1" thickBot="1" x14ac:dyDescent="0.3">
      <c r="B37" s="92"/>
      <c r="C37" s="93" t="s">
        <v>52</v>
      </c>
      <c r="D37" s="112">
        <v>0</v>
      </c>
      <c r="E37" s="145"/>
      <c r="F37" s="113"/>
      <c r="G37" s="113"/>
    </row>
    <row r="38" spans="2:7" ht="16.5" thickTop="1" thickBot="1" x14ac:dyDescent="0.3">
      <c r="B38" s="92"/>
      <c r="C38" s="93" t="s">
        <v>53</v>
      </c>
      <c r="D38" s="112">
        <v>2426</v>
      </c>
      <c r="E38" s="145"/>
      <c r="F38" s="113"/>
      <c r="G38" s="113"/>
    </row>
    <row r="39" spans="2:7" ht="16.5" thickTop="1" thickBot="1" x14ac:dyDescent="0.3">
      <c r="B39" s="92"/>
      <c r="C39" s="93" t="s">
        <v>54</v>
      </c>
      <c r="D39" s="112">
        <v>5088</v>
      </c>
      <c r="E39" s="145"/>
      <c r="F39" s="113"/>
      <c r="G39" s="113"/>
    </row>
    <row r="40" spans="2:7" ht="16.5" thickTop="1" thickBot="1" x14ac:dyDescent="0.3">
      <c r="B40" s="92"/>
      <c r="C40" s="93" t="s">
        <v>47</v>
      </c>
      <c r="D40" s="112">
        <v>768</v>
      </c>
      <c r="E40" s="114"/>
      <c r="F40" s="113"/>
      <c r="G40" s="113">
        <v>36471</v>
      </c>
    </row>
    <row r="41" spans="2:7" ht="16.5" thickTop="1" thickBot="1" x14ac:dyDescent="0.3">
      <c r="B41" s="92"/>
      <c r="C41" s="89" t="s">
        <v>55</v>
      </c>
      <c r="D41" s="124">
        <f>SUM(D42:F44)</f>
        <v>20341</v>
      </c>
      <c r="E41" s="114"/>
      <c r="F41" s="114"/>
      <c r="G41" s="114"/>
    </row>
    <row r="42" spans="2:7" ht="16.5" thickTop="1" thickBot="1" x14ac:dyDescent="0.3">
      <c r="B42" s="92"/>
      <c r="C42" s="93" t="s">
        <v>56</v>
      </c>
      <c r="D42" s="112">
        <v>5058</v>
      </c>
      <c r="E42" s="113"/>
      <c r="F42" s="113"/>
      <c r="G42" s="113"/>
    </row>
    <row r="43" spans="2:7" ht="16.5" thickTop="1" thickBot="1" x14ac:dyDescent="0.3">
      <c r="B43" s="92"/>
      <c r="C43" s="93" t="s">
        <v>57</v>
      </c>
      <c r="D43" s="112">
        <v>13950</v>
      </c>
      <c r="E43" s="114"/>
      <c r="F43" s="113"/>
      <c r="G43" s="114"/>
    </row>
    <row r="44" spans="2:7" ht="16.5" thickTop="1" thickBot="1" x14ac:dyDescent="0.3">
      <c r="B44" s="92"/>
      <c r="C44" s="93" t="s">
        <v>58</v>
      </c>
      <c r="D44" s="113">
        <v>1333</v>
      </c>
      <c r="E44" s="114"/>
      <c r="F44" s="114"/>
      <c r="G44" s="114"/>
    </row>
    <row r="45" spans="2:7" ht="16.5" thickTop="1" thickBot="1" x14ac:dyDescent="0.3">
      <c r="B45" s="92"/>
      <c r="C45" s="89" t="s">
        <v>10</v>
      </c>
      <c r="D45" s="124">
        <f>SUM(D46:F49)</f>
        <v>23464</v>
      </c>
      <c r="E45" s="114"/>
      <c r="F45" s="114"/>
      <c r="G45" s="114"/>
    </row>
    <row r="46" spans="2:7" ht="16.5" thickTop="1" thickBot="1" x14ac:dyDescent="0.3">
      <c r="B46" s="92"/>
      <c r="C46" s="93" t="s">
        <v>59</v>
      </c>
      <c r="D46" s="112">
        <v>0</v>
      </c>
      <c r="E46" s="113">
        <v>0</v>
      </c>
      <c r="F46" s="113">
        <v>0</v>
      </c>
      <c r="G46" s="114"/>
    </row>
    <row r="47" spans="2:7" ht="16.5" thickTop="1" thickBot="1" x14ac:dyDescent="0.3">
      <c r="B47" s="92"/>
      <c r="C47" s="99" t="s">
        <v>87</v>
      </c>
      <c r="D47" s="112">
        <v>0</v>
      </c>
      <c r="E47" s="113">
        <v>0</v>
      </c>
      <c r="F47" s="113">
        <v>0</v>
      </c>
      <c r="G47" s="114"/>
    </row>
    <row r="48" spans="2:7" ht="16.5" thickTop="1" thickBot="1" x14ac:dyDescent="0.3">
      <c r="B48" s="92"/>
      <c r="C48" s="89" t="s">
        <v>61</v>
      </c>
      <c r="D48" s="115"/>
      <c r="E48" s="114"/>
      <c r="F48" s="114"/>
      <c r="G48" s="114"/>
    </row>
    <row r="49" spans="2:7" ht="16.5" thickTop="1" thickBot="1" x14ac:dyDescent="0.3">
      <c r="B49" s="92"/>
      <c r="C49" s="93" t="s">
        <v>62</v>
      </c>
      <c r="D49" s="112">
        <v>23464</v>
      </c>
      <c r="E49" s="114"/>
      <c r="F49" s="114"/>
      <c r="G49" s="114"/>
    </row>
    <row r="50" spans="2:7" ht="16.5" thickTop="1" thickBot="1" x14ac:dyDescent="0.3">
      <c r="B50" s="100" t="s">
        <v>63</v>
      </c>
      <c r="C50" s="101" t="s">
        <v>64</v>
      </c>
      <c r="D50" s="124">
        <f>SUM(D51:F61)</f>
        <v>310584</v>
      </c>
      <c r="E50" s="91"/>
      <c r="F50" s="91"/>
      <c r="G50" s="91"/>
    </row>
    <row r="51" spans="2:7" ht="16.5" thickTop="1" thickBot="1" x14ac:dyDescent="0.3">
      <c r="B51" s="102"/>
      <c r="C51" s="103" t="s">
        <v>53</v>
      </c>
      <c r="D51" s="112">
        <v>195571</v>
      </c>
      <c r="E51" s="113"/>
      <c r="F51" s="113"/>
      <c r="G51" s="113">
        <v>14181</v>
      </c>
    </row>
    <row r="52" spans="2:7" ht="16.5" thickTop="1" thickBot="1" x14ac:dyDescent="0.3">
      <c r="B52" s="102"/>
      <c r="C52" s="103" t="s">
        <v>65</v>
      </c>
      <c r="D52" s="112">
        <v>32317</v>
      </c>
      <c r="E52" s="113"/>
      <c r="F52" s="113"/>
      <c r="G52" s="113"/>
    </row>
    <row r="53" spans="2:7" ht="16.5" thickTop="1" thickBot="1" x14ac:dyDescent="0.3">
      <c r="B53" s="102"/>
      <c r="C53" s="103" t="s">
        <v>66</v>
      </c>
      <c r="D53" s="113"/>
      <c r="E53" s="114"/>
      <c r="F53" s="113"/>
      <c r="G53" s="113"/>
    </row>
    <row r="54" spans="2:7" ht="16.5" thickTop="1" thickBot="1" x14ac:dyDescent="0.3">
      <c r="B54" s="102"/>
      <c r="C54" s="103" t="s">
        <v>67</v>
      </c>
      <c r="D54" s="113"/>
      <c r="E54" s="114"/>
      <c r="F54" s="113"/>
      <c r="G54" s="113"/>
    </row>
    <row r="55" spans="2:7" ht="16.5" thickTop="1" thickBot="1" x14ac:dyDescent="0.3">
      <c r="B55" s="102"/>
      <c r="C55" s="101" t="s">
        <v>120</v>
      </c>
      <c r="D55" s="115"/>
      <c r="E55" s="114"/>
      <c r="F55" s="114"/>
      <c r="G55" s="114"/>
    </row>
    <row r="56" spans="2:7" ht="16.5" thickTop="1" thickBot="1" x14ac:dyDescent="0.3">
      <c r="B56" s="102"/>
      <c r="C56" s="103" t="s">
        <v>53</v>
      </c>
      <c r="D56" s="112">
        <v>15023</v>
      </c>
      <c r="E56" s="113"/>
      <c r="F56" s="113"/>
      <c r="G56" s="113">
        <v>1621</v>
      </c>
    </row>
    <row r="57" spans="2:7" ht="16.5" thickTop="1" thickBot="1" x14ac:dyDescent="0.3">
      <c r="B57" s="102"/>
      <c r="C57" s="103" t="s">
        <v>65</v>
      </c>
      <c r="D57" s="112">
        <v>32710</v>
      </c>
      <c r="E57" s="113"/>
      <c r="F57" s="113"/>
      <c r="G57" s="113"/>
    </row>
    <row r="58" spans="2:7" ht="16.5" thickTop="1" thickBot="1" x14ac:dyDescent="0.3">
      <c r="B58" s="102"/>
      <c r="C58" s="103" t="s">
        <v>50</v>
      </c>
      <c r="D58" s="113"/>
      <c r="E58" s="113"/>
      <c r="F58" s="113"/>
      <c r="G58" s="113"/>
    </row>
    <row r="59" spans="2:7" ht="16.5" thickTop="1" thickBot="1" x14ac:dyDescent="0.3">
      <c r="B59" s="102"/>
      <c r="C59" s="103" t="s">
        <v>44</v>
      </c>
      <c r="D59" s="148">
        <v>230</v>
      </c>
      <c r="E59" s="113"/>
      <c r="F59" s="113"/>
      <c r="G59" s="113"/>
    </row>
    <row r="60" spans="2:7" ht="16.5" thickTop="1" thickBot="1" x14ac:dyDescent="0.3">
      <c r="B60" s="102"/>
      <c r="C60" s="103" t="s">
        <v>45</v>
      </c>
      <c r="D60" s="148">
        <v>3534</v>
      </c>
      <c r="E60" s="113"/>
      <c r="F60" s="113"/>
      <c r="G60" s="113"/>
    </row>
    <row r="61" spans="2:7" ht="16.5" thickTop="1" thickBot="1" x14ac:dyDescent="0.3">
      <c r="B61" s="102"/>
      <c r="C61" s="103" t="s">
        <v>125</v>
      </c>
      <c r="D61" s="112"/>
      <c r="E61" s="113"/>
      <c r="F61" s="117">
        <v>31199</v>
      </c>
      <c r="G61" s="117"/>
    </row>
    <row r="62" spans="2:7" ht="16.5" thickTop="1" thickBot="1" x14ac:dyDescent="0.3">
      <c r="B62" s="88" t="s">
        <v>68</v>
      </c>
      <c r="C62" s="89" t="s">
        <v>69</v>
      </c>
      <c r="D62" s="124">
        <f>SUM(D63:F64)</f>
        <v>20716</v>
      </c>
      <c r="E62" s="91"/>
      <c r="F62" s="91"/>
      <c r="G62" s="91"/>
    </row>
    <row r="63" spans="2:7" ht="16.5" thickTop="1" thickBot="1" x14ac:dyDescent="0.3">
      <c r="B63" s="92"/>
      <c r="C63" s="93" t="s">
        <v>88</v>
      </c>
      <c r="D63" s="112"/>
      <c r="E63" s="114"/>
      <c r="F63" s="113">
        <v>3088</v>
      </c>
      <c r="G63" s="116"/>
    </row>
    <row r="64" spans="2:7" ht="16.5" thickTop="1" thickBot="1" x14ac:dyDescent="0.3">
      <c r="B64" s="92"/>
      <c r="C64" s="93" t="s">
        <v>71</v>
      </c>
      <c r="D64" s="112"/>
      <c r="E64" s="113"/>
      <c r="F64" s="113">
        <v>17628</v>
      </c>
      <c r="G64" s="113"/>
    </row>
    <row r="65" spans="2:7" ht="16.5" thickTop="1" thickBot="1" x14ac:dyDescent="0.3">
      <c r="B65" s="92"/>
      <c r="C65" s="89" t="s">
        <v>72</v>
      </c>
      <c r="D65" s="115"/>
      <c r="E65" s="114"/>
      <c r="F65" s="114"/>
      <c r="G65" s="114"/>
    </row>
    <row r="66" spans="2:7" ht="16.5" thickTop="1" thickBot="1" x14ac:dyDescent="0.3">
      <c r="B66" s="92"/>
      <c r="C66" s="93" t="s">
        <v>73</v>
      </c>
      <c r="D66" s="112">
        <v>6142</v>
      </c>
      <c r="E66" s="114"/>
      <c r="F66" s="113"/>
      <c r="G66" s="113"/>
    </row>
    <row r="67" spans="2:7" ht="16.5" thickTop="1" thickBot="1" x14ac:dyDescent="0.3">
      <c r="B67" s="100" t="s">
        <v>11</v>
      </c>
      <c r="C67" s="106" t="s">
        <v>74</v>
      </c>
      <c r="D67" s="124">
        <f>SUM(D68:E70)</f>
        <v>151711</v>
      </c>
      <c r="E67" s="114"/>
      <c r="F67" s="114"/>
      <c r="G67" s="114"/>
    </row>
    <row r="68" spans="2:7" ht="16.5" thickTop="1" thickBot="1" x14ac:dyDescent="0.3">
      <c r="B68" s="102"/>
      <c r="C68" s="107" t="s">
        <v>122</v>
      </c>
      <c r="D68" s="112">
        <v>118583</v>
      </c>
      <c r="E68" s="114"/>
      <c r="F68" s="113"/>
      <c r="G68" s="114"/>
    </row>
    <row r="69" spans="2:7" ht="16.5" thickTop="1" thickBot="1" x14ac:dyDescent="0.3">
      <c r="B69" s="102"/>
      <c r="C69" s="106" t="s">
        <v>75</v>
      </c>
      <c r="D69" s="115"/>
      <c r="E69" s="114"/>
      <c r="F69" s="114"/>
      <c r="G69" s="114"/>
    </row>
    <row r="70" spans="2:7" ht="16.5" thickTop="1" thickBot="1" x14ac:dyDescent="0.3">
      <c r="B70" s="102"/>
      <c r="C70" s="107" t="s">
        <v>127</v>
      </c>
      <c r="D70" s="112">
        <v>33128</v>
      </c>
      <c r="E70" s="114"/>
      <c r="F70" s="114"/>
      <c r="G70" s="113"/>
    </row>
    <row r="71" spans="2:7" ht="16.5" thickTop="1" thickBot="1" x14ac:dyDescent="0.3">
      <c r="D71" s="118"/>
    </row>
    <row r="72" spans="2:7" ht="15.75" thickBot="1" x14ac:dyDescent="0.3">
      <c r="B72" s="108" t="s">
        <v>76</v>
      </c>
      <c r="C72" s="119"/>
      <c r="D72" s="120">
        <f>SUM(D15+D22+D30+D41+D45+D50+D62+D66+D67)</f>
        <v>917144</v>
      </c>
      <c r="E72" s="121">
        <f>SUM(E16:E70)</f>
        <v>97372</v>
      </c>
      <c r="F72" s="121">
        <f>SUM(F16:F70)</f>
        <v>51915</v>
      </c>
      <c r="G72" s="121">
        <f>SUM(G16:G70)</f>
        <v>203304</v>
      </c>
    </row>
  </sheetData>
  <mergeCells count="1">
    <mergeCell ref="B13:G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workbookViewId="0">
      <selection activeCell="J16" sqref="J16"/>
    </sheetView>
  </sheetViews>
  <sheetFormatPr defaultRowHeight="15" x14ac:dyDescent="0.25"/>
  <cols>
    <col min="1" max="1" width="22" customWidth="1"/>
    <col min="2" max="2" width="19" customWidth="1"/>
    <col min="3" max="3" width="12.5703125" bestFit="1" customWidth="1"/>
    <col min="4" max="4" width="11.28515625" customWidth="1"/>
    <col min="5" max="5" width="11" customWidth="1"/>
    <col min="6" max="6" width="11.28515625" customWidth="1"/>
    <col min="7" max="7" width="12.140625" customWidth="1"/>
    <col min="8" max="8" width="11.7109375" customWidth="1"/>
  </cols>
  <sheetData>
    <row r="1" spans="1:10" ht="21" thickBot="1" x14ac:dyDescent="0.4">
      <c r="A1" s="7" t="s">
        <v>327</v>
      </c>
      <c r="B1" s="10"/>
      <c r="C1" s="202" t="s">
        <v>110</v>
      </c>
      <c r="D1" s="203"/>
      <c r="E1" s="203"/>
      <c r="F1" s="204"/>
    </row>
    <row r="2" spans="1:10" ht="17.25" thickTop="1" x14ac:dyDescent="0.25">
      <c r="A2" s="2"/>
      <c r="B2" s="53"/>
      <c r="C2" s="11" t="s">
        <v>334</v>
      </c>
      <c r="D2" s="2"/>
      <c r="E2" s="2"/>
      <c r="F2" s="2"/>
      <c r="G2" s="2"/>
      <c r="H2" s="2"/>
      <c r="I2" s="2"/>
      <c r="J2" s="2"/>
    </row>
    <row r="3" spans="1:10" x14ac:dyDescent="0.25">
      <c r="A3" s="52" t="s">
        <v>322</v>
      </c>
      <c r="B3" s="56"/>
      <c r="C3" s="2"/>
      <c r="D3" s="52"/>
      <c r="E3" s="2"/>
      <c r="F3" s="7"/>
      <c r="G3" s="7"/>
      <c r="H3" s="2"/>
      <c r="I3" s="2"/>
      <c r="J3" s="2"/>
    </row>
    <row r="4" spans="1:10" ht="24" thickBot="1" x14ac:dyDescent="0.3">
      <c r="A4" s="214"/>
      <c r="B4" s="214"/>
      <c r="C4" s="183"/>
      <c r="D4" s="54" t="s">
        <v>2</v>
      </c>
      <c r="E4" s="52" t="s">
        <v>329</v>
      </c>
      <c r="F4" s="52"/>
      <c r="G4" s="52"/>
      <c r="H4" s="7"/>
      <c r="I4" s="2"/>
      <c r="J4" s="2"/>
    </row>
    <row r="5" spans="1:10" ht="15.75" thickBot="1" x14ac:dyDescent="0.3">
      <c r="A5" s="177" t="s">
        <v>323</v>
      </c>
      <c r="B5" s="178" t="s">
        <v>324</v>
      </c>
      <c r="C5" s="2"/>
      <c r="D5" s="2"/>
      <c r="E5" s="2"/>
      <c r="F5" s="2"/>
      <c r="G5" s="2"/>
      <c r="H5" s="2"/>
      <c r="I5" s="2"/>
      <c r="J5" s="2"/>
    </row>
    <row r="6" spans="1:10" ht="18" thickBot="1" x14ac:dyDescent="0.35">
      <c r="A6" s="179" t="s">
        <v>276</v>
      </c>
      <c r="B6" s="30">
        <f>VLOOKUP($C$1,Table3[],5,FALSE)</f>
        <v>695426</v>
      </c>
      <c r="C6" s="2"/>
      <c r="D6" s="2"/>
      <c r="E6" s="2"/>
      <c r="F6" s="2"/>
      <c r="G6" s="2"/>
      <c r="H6" s="2"/>
      <c r="I6" s="2"/>
      <c r="J6" s="2"/>
    </row>
    <row r="7" spans="1:10" ht="18" thickBot="1" x14ac:dyDescent="0.35">
      <c r="A7" s="179" t="s">
        <v>66</v>
      </c>
      <c r="B7" s="30">
        <f>VLOOKUP($C$1,Table3[],6,FALSE)</f>
        <v>77270</v>
      </c>
      <c r="C7" s="2"/>
      <c r="D7" s="2"/>
      <c r="E7" s="2"/>
      <c r="F7" s="2"/>
      <c r="G7" s="2"/>
      <c r="H7" s="2"/>
      <c r="I7" s="2"/>
      <c r="J7" s="2"/>
    </row>
    <row r="8" spans="1:10" ht="18" thickBot="1" x14ac:dyDescent="0.35">
      <c r="A8" s="179" t="s">
        <v>65</v>
      </c>
      <c r="B8" s="30">
        <f>VLOOKUP($C$1,Table3[],7,FALSE)</f>
        <v>85947</v>
      </c>
      <c r="C8" s="2"/>
      <c r="D8" s="2"/>
      <c r="E8" s="2"/>
      <c r="F8" s="2"/>
      <c r="G8" s="2"/>
      <c r="H8" s="2"/>
      <c r="I8" s="2"/>
      <c r="J8" s="2"/>
    </row>
    <row r="9" spans="1:10" ht="30.75" thickTop="1" thickBot="1" x14ac:dyDescent="0.3">
      <c r="A9" s="181" t="s">
        <v>325</v>
      </c>
      <c r="B9" s="32">
        <f>SUM(B6:B8)</f>
        <v>858643</v>
      </c>
      <c r="C9" s="2"/>
      <c r="D9" s="2"/>
      <c r="E9" s="2"/>
      <c r="F9" s="2"/>
      <c r="G9" s="2"/>
      <c r="H9" s="2"/>
      <c r="I9" s="2"/>
      <c r="J9" s="2"/>
    </row>
    <row r="10" spans="1:10" ht="34.5" thickTop="1" thickBot="1" x14ac:dyDescent="0.35">
      <c r="A10" s="184" t="s">
        <v>326</v>
      </c>
      <c r="B10" s="34">
        <f>VLOOKUP($C$1,Table3[],4,FALSE)</f>
        <v>17866323</v>
      </c>
      <c r="C10" s="2"/>
      <c r="D10" s="2"/>
      <c r="E10" s="2"/>
      <c r="F10" s="2"/>
      <c r="G10" s="2"/>
      <c r="H10" s="2"/>
      <c r="I10" s="2"/>
      <c r="J10" s="2"/>
    </row>
    <row r="11" spans="1:10" ht="33.75" thickBot="1" x14ac:dyDescent="0.35">
      <c r="A11" s="185" t="s">
        <v>328</v>
      </c>
      <c r="B11" s="36">
        <f>B10/B9</f>
        <v>20.807626685362834</v>
      </c>
      <c r="C11" s="2"/>
      <c r="D11" s="2"/>
      <c r="E11" s="2"/>
      <c r="F11" s="2"/>
      <c r="G11" s="2"/>
      <c r="H11" s="2"/>
      <c r="I11" s="2"/>
      <c r="J11" s="2"/>
    </row>
    <row r="12" spans="1:10" ht="16.5" x14ac:dyDescent="0.3">
      <c r="A12" s="60"/>
      <c r="B12" s="2"/>
      <c r="C12" s="2"/>
      <c r="D12" s="2"/>
      <c r="E12" s="2"/>
      <c r="F12" s="2"/>
      <c r="G12" s="2"/>
      <c r="H12" s="2"/>
      <c r="I12" s="2"/>
      <c r="J12" s="2"/>
    </row>
    <row r="13" spans="1:10" s="158" customFormat="1" ht="18" customHeight="1" x14ac:dyDescent="0.3">
      <c r="A13" s="158" t="s">
        <v>281</v>
      </c>
    </row>
    <row r="14" spans="1:10" ht="17.100000000000001" customHeight="1" x14ac:dyDescent="0.25">
      <c r="A14" t="s">
        <v>274</v>
      </c>
      <c r="B14" t="s">
        <v>280</v>
      </c>
      <c r="C14" t="s">
        <v>307</v>
      </c>
      <c r="D14" t="s">
        <v>275</v>
      </c>
      <c r="E14" t="s">
        <v>276</v>
      </c>
      <c r="F14" t="s">
        <v>66</v>
      </c>
      <c r="G14" t="s">
        <v>65</v>
      </c>
    </row>
    <row r="15" spans="1:10" ht="15.95" customHeight="1" x14ac:dyDescent="0.25">
      <c r="A15" t="s">
        <v>98</v>
      </c>
      <c r="B15" t="s">
        <v>77</v>
      </c>
      <c r="D15">
        <v>1041725983</v>
      </c>
      <c r="E15">
        <v>40542803</v>
      </c>
      <c r="F15">
        <v>4504756</v>
      </c>
      <c r="G15">
        <v>5132858</v>
      </c>
    </row>
    <row r="16" spans="1:10" ht="15" customHeight="1" x14ac:dyDescent="0.25">
      <c r="A16" t="s">
        <v>104</v>
      </c>
      <c r="B16" t="s">
        <v>77</v>
      </c>
      <c r="D16">
        <v>60520335</v>
      </c>
      <c r="E16">
        <v>2345765</v>
      </c>
      <c r="F16">
        <v>260641</v>
      </c>
      <c r="G16">
        <v>247388</v>
      </c>
    </row>
    <row r="17" spans="1:7" ht="15" customHeight="1" x14ac:dyDescent="0.25">
      <c r="A17" t="s">
        <v>106</v>
      </c>
      <c r="B17" t="s">
        <v>77</v>
      </c>
      <c r="D17">
        <v>111067234</v>
      </c>
      <c r="E17">
        <v>4324953</v>
      </c>
      <c r="F17">
        <v>480550</v>
      </c>
      <c r="G17">
        <v>563806</v>
      </c>
    </row>
    <row r="18" spans="1:7" ht="15" customHeight="1" x14ac:dyDescent="0.25">
      <c r="A18" t="s">
        <v>111</v>
      </c>
      <c r="B18" t="s">
        <v>77</v>
      </c>
      <c r="D18">
        <v>32213436</v>
      </c>
      <c r="E18">
        <v>1252181</v>
      </c>
      <c r="F18">
        <v>139131</v>
      </c>
      <c r="G18">
        <v>171339</v>
      </c>
    </row>
    <row r="19" spans="1:7" ht="15" customHeight="1" x14ac:dyDescent="0.25">
      <c r="A19" t="s">
        <v>101</v>
      </c>
      <c r="B19" t="s">
        <v>77</v>
      </c>
      <c r="D19">
        <v>359198482</v>
      </c>
      <c r="E19">
        <v>13952741</v>
      </c>
      <c r="F19">
        <v>1550305</v>
      </c>
      <c r="G19">
        <v>1638551</v>
      </c>
    </row>
    <row r="20" spans="1:7" ht="15" customHeight="1" x14ac:dyDescent="0.25">
      <c r="A20" t="s">
        <v>97</v>
      </c>
      <c r="B20" t="s">
        <v>77</v>
      </c>
      <c r="D20">
        <v>141222286</v>
      </c>
      <c r="E20">
        <v>5468897</v>
      </c>
      <c r="F20">
        <v>607655</v>
      </c>
      <c r="G20">
        <v>974333</v>
      </c>
    </row>
    <row r="21" spans="1:7" ht="15" customHeight="1" x14ac:dyDescent="0.25">
      <c r="A21" t="s">
        <v>100</v>
      </c>
      <c r="B21" t="s">
        <v>77</v>
      </c>
      <c r="D21">
        <v>1372496943</v>
      </c>
      <c r="E21">
        <v>53340359</v>
      </c>
      <c r="F21">
        <v>5926707</v>
      </c>
      <c r="G21">
        <v>6435232</v>
      </c>
    </row>
    <row r="22" spans="1:7" ht="15" customHeight="1" x14ac:dyDescent="0.25">
      <c r="A22" t="s">
        <v>110</v>
      </c>
      <c r="B22" t="s">
        <v>77</v>
      </c>
      <c r="D22">
        <v>17866323</v>
      </c>
      <c r="E22">
        <v>695426</v>
      </c>
      <c r="F22">
        <v>77270</v>
      </c>
      <c r="G22">
        <v>85947</v>
      </c>
    </row>
    <row r="23" spans="1:7" ht="15" customHeight="1" x14ac:dyDescent="0.25">
      <c r="A23" t="s">
        <v>102</v>
      </c>
      <c r="B23" t="s">
        <v>77</v>
      </c>
      <c r="D23">
        <v>472166930</v>
      </c>
      <c r="E23">
        <v>18346988</v>
      </c>
      <c r="F23">
        <v>2038554</v>
      </c>
      <c r="G23">
        <v>2088286</v>
      </c>
    </row>
    <row r="24" spans="1:7" ht="15" customHeight="1" x14ac:dyDescent="0.25">
      <c r="A24" t="s">
        <v>330</v>
      </c>
      <c r="B24" t="s">
        <v>77</v>
      </c>
      <c r="D24">
        <v>26123677</v>
      </c>
      <c r="E24">
        <v>1015549</v>
      </c>
      <c r="F24">
        <v>112839</v>
      </c>
      <c r="G24">
        <v>139722</v>
      </c>
    </row>
    <row r="25" spans="1:7" ht="15" customHeight="1" x14ac:dyDescent="0.25">
      <c r="A25" t="s">
        <v>103</v>
      </c>
      <c r="B25" t="s">
        <v>77</v>
      </c>
      <c r="D25">
        <v>122784111</v>
      </c>
      <c r="E25">
        <v>4767469</v>
      </c>
      <c r="F25">
        <v>529719</v>
      </c>
      <c r="G25">
        <v>572753</v>
      </c>
    </row>
    <row r="26" spans="1:7" ht="15" customHeight="1" x14ac:dyDescent="0.25">
      <c r="A26" t="s">
        <v>113</v>
      </c>
      <c r="B26" t="s">
        <v>77</v>
      </c>
      <c r="D26">
        <v>25469880</v>
      </c>
      <c r="E26">
        <v>990067</v>
      </c>
      <c r="F26">
        <v>110007</v>
      </c>
      <c r="G26">
        <v>143517</v>
      </c>
    </row>
    <row r="27" spans="1:7" ht="15" customHeight="1" x14ac:dyDescent="0.25">
      <c r="A27" t="s">
        <v>108</v>
      </c>
      <c r="B27" t="s">
        <v>77</v>
      </c>
      <c r="D27">
        <v>40583926</v>
      </c>
      <c r="E27">
        <v>1577686</v>
      </c>
      <c r="F27">
        <v>175298</v>
      </c>
      <c r="G27">
        <v>217062</v>
      </c>
    </row>
    <row r="28" spans="1:7" ht="15" customHeight="1" x14ac:dyDescent="0.25">
      <c r="A28" t="s">
        <v>115</v>
      </c>
      <c r="B28" t="s">
        <v>77</v>
      </c>
      <c r="D28">
        <v>6605201</v>
      </c>
      <c r="E28">
        <v>256775</v>
      </c>
      <c r="F28">
        <v>28531</v>
      </c>
      <c r="G28">
        <v>35328</v>
      </c>
    </row>
    <row r="29" spans="1:7" ht="15" customHeight="1" x14ac:dyDescent="0.25">
      <c r="A29" t="s">
        <v>105</v>
      </c>
      <c r="B29" t="s">
        <v>77</v>
      </c>
      <c r="D29">
        <v>142982262</v>
      </c>
      <c r="E29">
        <v>5559689</v>
      </c>
      <c r="F29">
        <v>617743</v>
      </c>
      <c r="G29">
        <v>658896</v>
      </c>
    </row>
    <row r="30" spans="1:7" ht="15" customHeight="1" x14ac:dyDescent="0.25">
      <c r="A30" t="s">
        <v>109</v>
      </c>
      <c r="B30" t="s">
        <v>77</v>
      </c>
      <c r="D30">
        <v>17866323</v>
      </c>
      <c r="E30">
        <v>695426</v>
      </c>
      <c r="F30">
        <v>77270</v>
      </c>
      <c r="G30">
        <v>85947</v>
      </c>
    </row>
    <row r="31" spans="1:7" ht="15" customHeight="1" x14ac:dyDescent="0.25">
      <c r="A31" t="s">
        <v>107</v>
      </c>
      <c r="B31" t="s">
        <v>77</v>
      </c>
      <c r="D31">
        <v>131076906</v>
      </c>
      <c r="E31">
        <v>5105949</v>
      </c>
      <c r="F31">
        <v>567328</v>
      </c>
      <c r="G31">
        <v>672121</v>
      </c>
    </row>
    <row r="32" spans="1:7" ht="15" customHeight="1" x14ac:dyDescent="0.25">
      <c r="A32" t="s">
        <v>99</v>
      </c>
      <c r="B32" t="s">
        <v>77</v>
      </c>
      <c r="D32">
        <v>25278922</v>
      </c>
      <c r="E32">
        <v>983622</v>
      </c>
      <c r="F32">
        <v>109291</v>
      </c>
      <c r="G32">
        <v>138578</v>
      </c>
    </row>
    <row r="33" spans="1:7" ht="15" customHeight="1" x14ac:dyDescent="0.25">
      <c r="A33" t="s">
        <v>114</v>
      </c>
      <c r="B33" t="s">
        <v>77</v>
      </c>
      <c r="D33">
        <v>20464079</v>
      </c>
      <c r="E33">
        <v>794177</v>
      </c>
      <c r="F33">
        <v>88242</v>
      </c>
      <c r="G33">
        <v>84410</v>
      </c>
    </row>
    <row r="34" spans="1:7" ht="15" customHeight="1" x14ac:dyDescent="0.25">
      <c r="A34" t="s">
        <v>136</v>
      </c>
      <c r="B34" t="s">
        <v>78</v>
      </c>
      <c r="D34">
        <v>29666690</v>
      </c>
      <c r="E34">
        <v>1149913</v>
      </c>
      <c r="F34">
        <v>127768</v>
      </c>
      <c r="G34">
        <v>114067</v>
      </c>
    </row>
    <row r="35" spans="1:7" ht="15" customHeight="1" x14ac:dyDescent="0.25">
      <c r="A35" t="s">
        <v>141</v>
      </c>
      <c r="B35" t="s">
        <v>78</v>
      </c>
      <c r="D35">
        <v>32194143</v>
      </c>
      <c r="E35">
        <v>1250557</v>
      </c>
      <c r="F35">
        <v>138951</v>
      </c>
      <c r="G35">
        <v>190461</v>
      </c>
    </row>
    <row r="36" spans="1:7" ht="15" customHeight="1" x14ac:dyDescent="0.25">
      <c r="A36" t="s">
        <v>142</v>
      </c>
      <c r="B36" t="s">
        <v>78</v>
      </c>
      <c r="D36">
        <v>39018597</v>
      </c>
      <c r="E36">
        <v>1515191</v>
      </c>
      <c r="F36">
        <v>168355</v>
      </c>
      <c r="G36">
        <v>239341</v>
      </c>
    </row>
    <row r="37" spans="1:7" ht="15" customHeight="1" x14ac:dyDescent="0.25">
      <c r="A37" t="s">
        <v>135</v>
      </c>
      <c r="B37" t="s">
        <v>78</v>
      </c>
      <c r="D37">
        <v>95128023</v>
      </c>
      <c r="E37">
        <v>3660888</v>
      </c>
      <c r="F37">
        <v>406765</v>
      </c>
      <c r="G37">
        <v>837551</v>
      </c>
    </row>
    <row r="38" spans="1:7" ht="15" customHeight="1" x14ac:dyDescent="0.25">
      <c r="A38" t="s">
        <v>131</v>
      </c>
      <c r="B38" t="s">
        <v>78</v>
      </c>
      <c r="D38">
        <v>109201924</v>
      </c>
      <c r="E38">
        <v>4206449</v>
      </c>
      <c r="F38">
        <v>467383</v>
      </c>
      <c r="G38">
        <v>918325</v>
      </c>
    </row>
    <row r="39" spans="1:7" ht="15" customHeight="1" x14ac:dyDescent="0.25">
      <c r="A39" t="s">
        <v>132</v>
      </c>
      <c r="B39" t="s">
        <v>78</v>
      </c>
      <c r="D39">
        <v>69775758</v>
      </c>
      <c r="E39">
        <v>2707430</v>
      </c>
      <c r="F39">
        <v>300826</v>
      </c>
      <c r="G39">
        <v>353451</v>
      </c>
    </row>
    <row r="40" spans="1:7" ht="15" customHeight="1" x14ac:dyDescent="0.25">
      <c r="A40" t="s">
        <v>150</v>
      </c>
      <c r="B40" t="s">
        <v>78</v>
      </c>
      <c r="D40">
        <v>9262586</v>
      </c>
      <c r="E40">
        <v>360080</v>
      </c>
      <c r="F40">
        <v>40009</v>
      </c>
      <c r="G40">
        <v>49541</v>
      </c>
    </row>
    <row r="41" spans="1:7" ht="15" customHeight="1" x14ac:dyDescent="0.25">
      <c r="A41" t="s">
        <v>138</v>
      </c>
      <c r="B41" t="s">
        <v>78</v>
      </c>
      <c r="D41">
        <v>43566618</v>
      </c>
      <c r="E41">
        <v>1691708</v>
      </c>
      <c r="F41">
        <v>187968</v>
      </c>
      <c r="G41">
        <v>269002</v>
      </c>
    </row>
    <row r="42" spans="1:7" ht="15" customHeight="1" x14ac:dyDescent="0.25">
      <c r="A42" t="s">
        <v>148</v>
      </c>
      <c r="B42" t="s">
        <v>78</v>
      </c>
      <c r="D42">
        <v>16072730</v>
      </c>
      <c r="E42">
        <v>624822</v>
      </c>
      <c r="F42">
        <v>69425</v>
      </c>
      <c r="G42">
        <v>85965</v>
      </c>
    </row>
    <row r="43" spans="1:7" ht="15" customHeight="1" x14ac:dyDescent="0.25">
      <c r="A43" t="s">
        <v>147</v>
      </c>
      <c r="B43" t="s">
        <v>78</v>
      </c>
      <c r="D43">
        <v>10763627</v>
      </c>
      <c r="E43">
        <v>418432</v>
      </c>
      <c r="F43">
        <v>46492</v>
      </c>
      <c r="G43">
        <v>57569</v>
      </c>
    </row>
    <row r="44" spans="1:7" ht="15" customHeight="1" x14ac:dyDescent="0.25">
      <c r="A44" t="s">
        <v>137</v>
      </c>
      <c r="B44" t="s">
        <v>78</v>
      </c>
      <c r="D44">
        <v>49867292</v>
      </c>
      <c r="E44">
        <v>1935922</v>
      </c>
      <c r="F44">
        <v>215102</v>
      </c>
      <c r="G44">
        <v>274136</v>
      </c>
    </row>
    <row r="45" spans="1:7" ht="15" customHeight="1" x14ac:dyDescent="0.25">
      <c r="A45" t="s">
        <v>133</v>
      </c>
      <c r="B45" t="s">
        <v>78</v>
      </c>
      <c r="D45">
        <v>49732416</v>
      </c>
      <c r="E45">
        <v>1927806</v>
      </c>
      <c r="F45">
        <v>214201</v>
      </c>
      <c r="G45">
        <v>199050</v>
      </c>
    </row>
    <row r="46" spans="1:7" ht="15" customHeight="1" x14ac:dyDescent="0.25">
      <c r="A46" t="s">
        <v>139</v>
      </c>
      <c r="B46" t="s">
        <v>78</v>
      </c>
      <c r="D46">
        <v>54384901</v>
      </c>
      <c r="E46">
        <v>2111553</v>
      </c>
      <c r="F46">
        <v>234617</v>
      </c>
      <c r="G46">
        <v>340132</v>
      </c>
    </row>
    <row r="47" spans="1:7" ht="15" customHeight="1" x14ac:dyDescent="0.25">
      <c r="A47" t="s">
        <v>134</v>
      </c>
      <c r="B47" t="s">
        <v>78</v>
      </c>
      <c r="D47">
        <v>29863670</v>
      </c>
      <c r="E47">
        <v>1160479</v>
      </c>
      <c r="F47">
        <v>128942</v>
      </c>
      <c r="G47">
        <v>168324</v>
      </c>
    </row>
    <row r="48" spans="1:7" ht="15" customHeight="1" x14ac:dyDescent="0.25">
      <c r="A48" t="s">
        <v>140</v>
      </c>
      <c r="B48" t="s">
        <v>78</v>
      </c>
      <c r="D48">
        <v>26360816</v>
      </c>
      <c r="E48">
        <v>1024221</v>
      </c>
      <c r="F48">
        <v>113802</v>
      </c>
      <c r="G48">
        <v>151182</v>
      </c>
    </row>
    <row r="49" spans="1:7" ht="15" customHeight="1" x14ac:dyDescent="0.25">
      <c r="A49" t="s">
        <v>143</v>
      </c>
      <c r="B49" t="s">
        <v>78</v>
      </c>
      <c r="D49">
        <v>28556163</v>
      </c>
      <c r="E49">
        <v>1109088</v>
      </c>
      <c r="F49">
        <v>123232</v>
      </c>
      <c r="G49">
        <v>171819</v>
      </c>
    </row>
    <row r="50" spans="1:7" ht="15" customHeight="1" x14ac:dyDescent="0.25">
      <c r="A50" t="s">
        <v>144</v>
      </c>
      <c r="B50" t="s">
        <v>78</v>
      </c>
      <c r="D50">
        <v>23379816</v>
      </c>
      <c r="E50">
        <v>906566</v>
      </c>
      <c r="F50">
        <v>100730</v>
      </c>
      <c r="G50">
        <v>101106</v>
      </c>
    </row>
    <row r="51" spans="1:7" ht="17.100000000000001" customHeight="1" x14ac:dyDescent="0.25">
      <c r="A51" t="s">
        <v>145</v>
      </c>
      <c r="B51" t="s">
        <v>78</v>
      </c>
      <c r="D51">
        <v>17782070</v>
      </c>
      <c r="E51">
        <v>690797</v>
      </c>
      <c r="F51">
        <v>76755</v>
      </c>
      <c r="G51">
        <v>103965</v>
      </c>
    </row>
    <row r="52" spans="1:7" ht="15.95" customHeight="1" x14ac:dyDescent="0.25">
      <c r="A52" t="s">
        <v>146</v>
      </c>
      <c r="B52" t="s">
        <v>78</v>
      </c>
      <c r="D52">
        <v>24559282</v>
      </c>
      <c r="E52">
        <v>954241</v>
      </c>
      <c r="F52">
        <v>106027</v>
      </c>
      <c r="G52">
        <v>140546</v>
      </c>
    </row>
    <row r="53" spans="1:7" ht="15.95" customHeight="1" x14ac:dyDescent="0.25">
      <c r="A53" t="s">
        <v>149</v>
      </c>
      <c r="B53" t="s">
        <v>78</v>
      </c>
      <c r="D53">
        <v>6510663</v>
      </c>
      <c r="E53">
        <v>252756</v>
      </c>
      <c r="F53">
        <v>28084</v>
      </c>
      <c r="G53">
        <v>41234</v>
      </c>
    </row>
    <row r="54" spans="1:7" ht="15" customHeight="1" x14ac:dyDescent="0.25">
      <c r="A54" t="s">
        <v>151</v>
      </c>
      <c r="B54" t="s">
        <v>78</v>
      </c>
      <c r="D54">
        <v>6831765</v>
      </c>
      <c r="E54">
        <v>265203</v>
      </c>
      <c r="F54">
        <v>29467</v>
      </c>
      <c r="G54">
        <v>43618</v>
      </c>
    </row>
    <row r="55" spans="1:7" ht="15" customHeight="1" x14ac:dyDescent="0.25">
      <c r="A55" t="s">
        <v>153</v>
      </c>
      <c r="B55" t="s">
        <v>78</v>
      </c>
      <c r="D55">
        <v>1688364</v>
      </c>
      <c r="E55">
        <v>65635</v>
      </c>
      <c r="F55">
        <v>7293</v>
      </c>
      <c r="G55">
        <v>9030</v>
      </c>
    </row>
    <row r="56" spans="1:7" ht="15" customHeight="1" x14ac:dyDescent="0.25">
      <c r="A56" t="s">
        <v>152</v>
      </c>
      <c r="B56" t="s">
        <v>78</v>
      </c>
      <c r="D56">
        <v>2715058</v>
      </c>
      <c r="E56">
        <v>105519</v>
      </c>
      <c r="F56">
        <v>11724</v>
      </c>
      <c r="G56">
        <v>15040</v>
      </c>
    </row>
    <row r="57" spans="1:7" ht="15" customHeight="1" x14ac:dyDescent="0.25">
      <c r="A57" t="s">
        <v>168</v>
      </c>
      <c r="B57" t="s">
        <v>79</v>
      </c>
      <c r="D57">
        <v>21524104</v>
      </c>
      <c r="E57">
        <v>835918</v>
      </c>
      <c r="F57">
        <v>92880</v>
      </c>
      <c r="G57">
        <v>130490</v>
      </c>
    </row>
    <row r="58" spans="1:7" ht="15" customHeight="1" x14ac:dyDescent="0.25">
      <c r="A58" t="s">
        <v>158</v>
      </c>
      <c r="B58" t="s">
        <v>79</v>
      </c>
      <c r="D58">
        <v>71756332</v>
      </c>
      <c r="E58">
        <v>2759331</v>
      </c>
      <c r="F58">
        <v>306592</v>
      </c>
      <c r="G58">
        <v>597498</v>
      </c>
    </row>
    <row r="59" spans="1:7" ht="15" customHeight="1" x14ac:dyDescent="0.25">
      <c r="A59" t="s">
        <v>156</v>
      </c>
      <c r="B59" t="s">
        <v>79</v>
      </c>
      <c r="D59">
        <v>70486903</v>
      </c>
      <c r="E59">
        <v>2737499</v>
      </c>
      <c r="F59">
        <v>304167</v>
      </c>
      <c r="G59">
        <v>406640</v>
      </c>
    </row>
    <row r="60" spans="1:7" ht="15" customHeight="1" x14ac:dyDescent="0.25">
      <c r="A60" t="s">
        <v>154</v>
      </c>
      <c r="B60" t="s">
        <v>79</v>
      </c>
      <c r="D60">
        <v>185335012</v>
      </c>
      <c r="E60">
        <v>7146952</v>
      </c>
      <c r="F60">
        <v>794106</v>
      </c>
      <c r="G60">
        <v>1329715</v>
      </c>
    </row>
    <row r="61" spans="1:7" ht="15" customHeight="1" x14ac:dyDescent="0.25">
      <c r="A61" t="s">
        <v>155</v>
      </c>
      <c r="B61" t="s">
        <v>79</v>
      </c>
      <c r="D61">
        <v>100090581</v>
      </c>
      <c r="E61">
        <v>3853655</v>
      </c>
      <c r="F61">
        <v>428184</v>
      </c>
      <c r="G61">
        <v>758493</v>
      </c>
    </row>
    <row r="62" spans="1:7" ht="15" customHeight="1" x14ac:dyDescent="0.25">
      <c r="A62" t="s">
        <v>159</v>
      </c>
      <c r="B62" t="s">
        <v>79</v>
      </c>
      <c r="D62">
        <v>56787612</v>
      </c>
      <c r="E62">
        <v>2205845</v>
      </c>
      <c r="F62">
        <v>245094</v>
      </c>
      <c r="G62">
        <v>336439</v>
      </c>
    </row>
    <row r="63" spans="1:7" ht="15" customHeight="1" x14ac:dyDescent="0.25">
      <c r="A63" t="s">
        <v>162</v>
      </c>
      <c r="B63" t="s">
        <v>79</v>
      </c>
      <c r="D63">
        <v>32306379</v>
      </c>
      <c r="E63">
        <v>1255899</v>
      </c>
      <c r="F63">
        <v>139544</v>
      </c>
      <c r="G63">
        <v>172790</v>
      </c>
    </row>
    <row r="64" spans="1:7" ht="15" customHeight="1" x14ac:dyDescent="0.25">
      <c r="A64" t="s">
        <v>172</v>
      </c>
      <c r="B64" t="s">
        <v>79</v>
      </c>
      <c r="D64">
        <v>7554980</v>
      </c>
      <c r="E64">
        <v>293697</v>
      </c>
      <c r="F64">
        <v>32633</v>
      </c>
      <c r="G64">
        <v>40408</v>
      </c>
    </row>
    <row r="65" spans="1:7" ht="15" customHeight="1" x14ac:dyDescent="0.25">
      <c r="A65" t="s">
        <v>161</v>
      </c>
      <c r="B65" t="s">
        <v>79</v>
      </c>
      <c r="D65">
        <v>28262054</v>
      </c>
      <c r="E65">
        <v>1098677</v>
      </c>
      <c r="F65">
        <v>122075</v>
      </c>
      <c r="G65">
        <v>151159</v>
      </c>
    </row>
    <row r="66" spans="1:7" ht="15" customHeight="1" x14ac:dyDescent="0.25">
      <c r="A66" t="s">
        <v>165</v>
      </c>
      <c r="B66" t="s">
        <v>79</v>
      </c>
      <c r="D66">
        <v>23504024</v>
      </c>
      <c r="E66">
        <v>913711</v>
      </c>
      <c r="F66">
        <v>101523</v>
      </c>
      <c r="G66">
        <v>125711</v>
      </c>
    </row>
    <row r="67" spans="1:7" ht="15" customHeight="1" x14ac:dyDescent="0.25">
      <c r="A67" t="s">
        <v>166</v>
      </c>
      <c r="B67" t="s">
        <v>79</v>
      </c>
      <c r="D67">
        <v>21337192</v>
      </c>
      <c r="E67">
        <v>829476</v>
      </c>
      <c r="F67">
        <v>92164</v>
      </c>
      <c r="G67">
        <v>114122</v>
      </c>
    </row>
    <row r="68" spans="1:7" ht="15" customHeight="1" x14ac:dyDescent="0.25">
      <c r="A68" t="s">
        <v>157</v>
      </c>
      <c r="B68" t="s">
        <v>79</v>
      </c>
      <c r="D68">
        <v>94529042</v>
      </c>
      <c r="E68">
        <v>3635723</v>
      </c>
      <c r="F68">
        <v>403969</v>
      </c>
      <c r="G68">
        <v>812550</v>
      </c>
    </row>
    <row r="69" spans="1:7" ht="15" customHeight="1" x14ac:dyDescent="0.25">
      <c r="A69" t="s">
        <v>169</v>
      </c>
      <c r="B69" t="s">
        <v>79</v>
      </c>
      <c r="D69">
        <v>17628376</v>
      </c>
      <c r="E69">
        <v>684748</v>
      </c>
      <c r="F69">
        <v>76083</v>
      </c>
      <c r="G69">
        <v>104523</v>
      </c>
    </row>
    <row r="70" spans="1:7" ht="15" customHeight="1" x14ac:dyDescent="0.25">
      <c r="A70" t="s">
        <v>163</v>
      </c>
      <c r="B70" t="s">
        <v>79</v>
      </c>
      <c r="D70">
        <v>31012164</v>
      </c>
      <c r="E70">
        <v>1204593</v>
      </c>
      <c r="F70">
        <v>133844</v>
      </c>
      <c r="G70">
        <v>184419</v>
      </c>
    </row>
    <row r="71" spans="1:7" ht="15" customHeight="1" x14ac:dyDescent="0.25">
      <c r="A71" t="s">
        <v>167</v>
      </c>
      <c r="B71" t="s">
        <v>79</v>
      </c>
      <c r="D71">
        <v>11286371</v>
      </c>
      <c r="E71">
        <v>437604</v>
      </c>
      <c r="F71">
        <v>48623</v>
      </c>
      <c r="G71">
        <v>39153</v>
      </c>
    </row>
    <row r="72" spans="1:7" ht="15" customHeight="1" x14ac:dyDescent="0.25">
      <c r="A72" t="s">
        <v>160</v>
      </c>
      <c r="B72" t="s">
        <v>79</v>
      </c>
      <c r="D72">
        <v>22012941</v>
      </c>
      <c r="E72">
        <v>853219</v>
      </c>
      <c r="F72">
        <v>94802</v>
      </c>
      <c r="G72">
        <v>78710</v>
      </c>
    </row>
    <row r="73" spans="1:7" ht="15" customHeight="1" x14ac:dyDescent="0.25">
      <c r="A73" t="s">
        <v>164</v>
      </c>
      <c r="B73" t="s">
        <v>79</v>
      </c>
      <c r="D73">
        <v>12688532</v>
      </c>
      <c r="E73">
        <v>491784</v>
      </c>
      <c r="F73">
        <v>54643</v>
      </c>
      <c r="G73">
        <v>40582</v>
      </c>
    </row>
    <row r="74" spans="1:7" ht="15" customHeight="1" x14ac:dyDescent="0.25">
      <c r="A74" t="s">
        <v>170</v>
      </c>
      <c r="B74" t="s">
        <v>79</v>
      </c>
      <c r="D74">
        <v>3671399</v>
      </c>
      <c r="E74">
        <v>142724</v>
      </c>
      <c r="F74">
        <v>15858</v>
      </c>
      <c r="G74">
        <v>19636</v>
      </c>
    </row>
    <row r="75" spans="1:7" ht="15" customHeight="1" x14ac:dyDescent="0.25">
      <c r="A75" t="s">
        <v>171</v>
      </c>
      <c r="B75" t="s">
        <v>79</v>
      </c>
      <c r="D75">
        <v>2208626</v>
      </c>
      <c r="E75">
        <v>85860</v>
      </c>
      <c r="F75">
        <v>9540</v>
      </c>
      <c r="G75">
        <v>11813</v>
      </c>
    </row>
    <row r="76" spans="1:7" ht="15" customHeight="1" x14ac:dyDescent="0.25">
      <c r="A76" t="s">
        <v>177</v>
      </c>
      <c r="B76" t="s">
        <v>80</v>
      </c>
      <c r="D76">
        <v>63716996</v>
      </c>
      <c r="E76">
        <v>2477187</v>
      </c>
      <c r="F76">
        <v>275243</v>
      </c>
      <c r="G76">
        <v>302976</v>
      </c>
    </row>
    <row r="77" spans="1:7" ht="15" customHeight="1" x14ac:dyDescent="0.25">
      <c r="A77" t="s">
        <v>173</v>
      </c>
      <c r="B77" t="s">
        <v>80</v>
      </c>
      <c r="D77">
        <v>183491144</v>
      </c>
      <c r="E77">
        <v>7113436</v>
      </c>
      <c r="F77">
        <v>790382</v>
      </c>
      <c r="G77">
        <v>758439</v>
      </c>
    </row>
    <row r="78" spans="1:7" ht="15" customHeight="1" x14ac:dyDescent="0.25">
      <c r="A78" t="s">
        <v>178</v>
      </c>
      <c r="B78" t="s">
        <v>80</v>
      </c>
      <c r="D78">
        <v>128312180</v>
      </c>
      <c r="E78">
        <v>4976175</v>
      </c>
      <c r="F78">
        <v>552908</v>
      </c>
      <c r="G78">
        <v>606383</v>
      </c>
    </row>
    <row r="79" spans="1:7" ht="15" customHeight="1" x14ac:dyDescent="0.25">
      <c r="A79" t="s">
        <v>174</v>
      </c>
      <c r="B79" t="s">
        <v>80</v>
      </c>
      <c r="D79">
        <v>191343209</v>
      </c>
      <c r="E79">
        <v>7436300</v>
      </c>
      <c r="F79">
        <v>826256</v>
      </c>
      <c r="G79">
        <v>950651</v>
      </c>
    </row>
    <row r="80" spans="1:7" ht="15" customHeight="1" x14ac:dyDescent="0.25">
      <c r="A80" t="s">
        <v>188</v>
      </c>
      <c r="B80" t="s">
        <v>80</v>
      </c>
      <c r="D80">
        <v>25743803</v>
      </c>
      <c r="E80">
        <v>999529</v>
      </c>
      <c r="F80">
        <v>111059</v>
      </c>
      <c r="G80">
        <v>161056</v>
      </c>
    </row>
    <row r="81" spans="1:7" ht="15" customHeight="1" x14ac:dyDescent="0.25">
      <c r="A81" t="s">
        <v>181</v>
      </c>
      <c r="B81" t="s">
        <v>80</v>
      </c>
      <c r="D81">
        <v>76402206</v>
      </c>
      <c r="E81">
        <v>2965969</v>
      </c>
      <c r="F81">
        <v>329552</v>
      </c>
      <c r="G81">
        <v>485864</v>
      </c>
    </row>
    <row r="82" spans="1:7" ht="15" customHeight="1" x14ac:dyDescent="0.25">
      <c r="A82" t="s">
        <v>183</v>
      </c>
      <c r="B82" t="s">
        <v>80</v>
      </c>
      <c r="D82">
        <v>61037595</v>
      </c>
      <c r="E82">
        <v>2370508</v>
      </c>
      <c r="F82">
        <v>263390</v>
      </c>
      <c r="G82">
        <v>369498</v>
      </c>
    </row>
    <row r="83" spans="1:7" ht="15" customHeight="1" x14ac:dyDescent="0.25">
      <c r="A83" t="s">
        <v>176</v>
      </c>
      <c r="B83" t="s">
        <v>80</v>
      </c>
      <c r="D83">
        <v>148483374</v>
      </c>
      <c r="E83">
        <v>5766690</v>
      </c>
      <c r="F83">
        <v>640743</v>
      </c>
      <c r="G83">
        <v>657513</v>
      </c>
    </row>
    <row r="84" spans="1:7" ht="15" customHeight="1" x14ac:dyDescent="0.25">
      <c r="A84" t="s">
        <v>189</v>
      </c>
      <c r="B84" t="s">
        <v>80</v>
      </c>
      <c r="D84">
        <v>23020640</v>
      </c>
      <c r="E84">
        <v>893804</v>
      </c>
      <c r="F84">
        <v>99312</v>
      </c>
      <c r="G84">
        <v>143930</v>
      </c>
    </row>
    <row r="85" spans="1:7" ht="15" customHeight="1" x14ac:dyDescent="0.25">
      <c r="A85" t="s">
        <v>182</v>
      </c>
      <c r="B85" t="s">
        <v>80</v>
      </c>
      <c r="D85">
        <v>92924302</v>
      </c>
      <c r="E85">
        <v>3607578</v>
      </c>
      <c r="F85">
        <v>400842</v>
      </c>
      <c r="G85">
        <v>586940</v>
      </c>
    </row>
    <row r="86" spans="1:7" ht="15" customHeight="1" x14ac:dyDescent="0.25">
      <c r="A86" t="s">
        <v>184</v>
      </c>
      <c r="B86" t="s">
        <v>80</v>
      </c>
      <c r="D86">
        <v>55801122</v>
      </c>
      <c r="E86">
        <v>2167412</v>
      </c>
      <c r="F86">
        <v>240824</v>
      </c>
      <c r="G86">
        <v>273832</v>
      </c>
    </row>
    <row r="87" spans="1:7" ht="15" customHeight="1" x14ac:dyDescent="0.25">
      <c r="A87" t="s">
        <v>180</v>
      </c>
      <c r="B87" t="s">
        <v>80</v>
      </c>
      <c r="D87">
        <v>75284141</v>
      </c>
      <c r="E87">
        <v>2925671</v>
      </c>
      <c r="F87">
        <v>325075</v>
      </c>
      <c r="G87">
        <v>392982</v>
      </c>
    </row>
    <row r="88" spans="1:7" ht="17.100000000000001" customHeight="1" x14ac:dyDescent="0.25">
      <c r="A88" t="s">
        <v>179</v>
      </c>
      <c r="B88" t="s">
        <v>80</v>
      </c>
      <c r="D88">
        <v>113449606</v>
      </c>
      <c r="E88">
        <v>4403630</v>
      </c>
      <c r="F88">
        <v>489292</v>
      </c>
      <c r="G88">
        <v>646612</v>
      </c>
    </row>
    <row r="89" spans="1:7" ht="15.95" customHeight="1" x14ac:dyDescent="0.25">
      <c r="A89" t="s">
        <v>175</v>
      </c>
      <c r="B89" t="s">
        <v>80</v>
      </c>
      <c r="D89">
        <v>247177562</v>
      </c>
      <c r="E89">
        <v>9577137</v>
      </c>
      <c r="F89">
        <v>1064126</v>
      </c>
      <c r="G89">
        <v>1669037</v>
      </c>
    </row>
    <row r="90" spans="1:7" ht="15" customHeight="1" x14ac:dyDescent="0.25">
      <c r="A90" t="s">
        <v>185</v>
      </c>
      <c r="B90" t="s">
        <v>80</v>
      </c>
      <c r="D90">
        <v>45636357</v>
      </c>
      <c r="E90">
        <v>1773544</v>
      </c>
      <c r="F90">
        <v>197060</v>
      </c>
      <c r="G90">
        <v>254413</v>
      </c>
    </row>
    <row r="91" spans="1:7" ht="15" customHeight="1" x14ac:dyDescent="0.25">
      <c r="A91" t="s">
        <v>331</v>
      </c>
      <c r="B91" t="s">
        <v>80</v>
      </c>
      <c r="D91">
        <v>28508735</v>
      </c>
      <c r="E91">
        <v>1107712</v>
      </c>
      <c r="F91">
        <v>123079</v>
      </c>
      <c r="G91">
        <v>162830</v>
      </c>
    </row>
    <row r="92" spans="1:7" ht="15" customHeight="1" x14ac:dyDescent="0.25">
      <c r="A92" t="s">
        <v>190</v>
      </c>
      <c r="B92" t="s">
        <v>80</v>
      </c>
      <c r="D92">
        <v>6658956</v>
      </c>
      <c r="E92">
        <v>258865</v>
      </c>
      <c r="F92">
        <v>28763</v>
      </c>
      <c r="G92">
        <v>35615</v>
      </c>
    </row>
    <row r="93" spans="1:7" ht="15" customHeight="1" x14ac:dyDescent="0.25">
      <c r="A93" t="s">
        <v>194</v>
      </c>
      <c r="B93" t="s">
        <v>80</v>
      </c>
      <c r="D93">
        <v>10845082</v>
      </c>
      <c r="E93">
        <v>421244</v>
      </c>
      <c r="F93">
        <v>46805</v>
      </c>
      <c r="G93">
        <v>64617</v>
      </c>
    </row>
    <row r="94" spans="1:7" ht="15" customHeight="1" x14ac:dyDescent="0.25">
      <c r="A94" t="s">
        <v>186</v>
      </c>
      <c r="B94" t="s">
        <v>80</v>
      </c>
      <c r="D94">
        <v>16124312</v>
      </c>
      <c r="E94">
        <v>626499</v>
      </c>
      <c r="F94">
        <v>69611</v>
      </c>
      <c r="G94">
        <v>92366</v>
      </c>
    </row>
    <row r="95" spans="1:7" ht="15" customHeight="1" x14ac:dyDescent="0.25">
      <c r="A95" t="s">
        <v>191</v>
      </c>
      <c r="B95" t="s">
        <v>80</v>
      </c>
      <c r="D95">
        <v>11162279</v>
      </c>
      <c r="E95">
        <v>433425</v>
      </c>
      <c r="F95">
        <v>48158</v>
      </c>
      <c r="G95">
        <v>69114</v>
      </c>
    </row>
    <row r="96" spans="1:7" ht="15" customHeight="1" x14ac:dyDescent="0.25">
      <c r="A96" t="s">
        <v>192</v>
      </c>
      <c r="B96" t="s">
        <v>80</v>
      </c>
      <c r="D96">
        <v>12948026</v>
      </c>
      <c r="E96">
        <v>502885</v>
      </c>
      <c r="F96">
        <v>55876</v>
      </c>
      <c r="G96">
        <v>77930</v>
      </c>
    </row>
    <row r="97" spans="1:7" ht="15" customHeight="1" x14ac:dyDescent="0.25">
      <c r="A97" t="s">
        <v>193</v>
      </c>
      <c r="B97" t="s">
        <v>80</v>
      </c>
      <c r="D97">
        <v>5372086</v>
      </c>
      <c r="E97">
        <v>208547</v>
      </c>
      <c r="F97">
        <v>23172</v>
      </c>
      <c r="G97">
        <v>34169</v>
      </c>
    </row>
    <row r="98" spans="1:7" ht="15" customHeight="1" x14ac:dyDescent="0.25">
      <c r="A98" t="s">
        <v>211</v>
      </c>
      <c r="B98" t="s">
        <v>81</v>
      </c>
      <c r="D98">
        <v>24321087</v>
      </c>
      <c r="E98">
        <v>942444</v>
      </c>
      <c r="F98">
        <v>104716</v>
      </c>
      <c r="G98">
        <v>108763</v>
      </c>
    </row>
    <row r="99" spans="1:7" ht="15" customHeight="1" x14ac:dyDescent="0.25">
      <c r="A99" t="s">
        <v>196</v>
      </c>
      <c r="B99" t="s">
        <v>81</v>
      </c>
      <c r="D99">
        <v>291683676</v>
      </c>
      <c r="E99">
        <v>11338523</v>
      </c>
      <c r="F99">
        <v>1259836</v>
      </c>
      <c r="G99">
        <v>1381076</v>
      </c>
    </row>
    <row r="100" spans="1:7" ht="15" customHeight="1" x14ac:dyDescent="0.25">
      <c r="A100" t="s">
        <v>201</v>
      </c>
      <c r="B100" t="s">
        <v>81</v>
      </c>
      <c r="D100">
        <v>137711937</v>
      </c>
      <c r="E100">
        <v>5345971</v>
      </c>
      <c r="F100">
        <v>593997</v>
      </c>
      <c r="G100">
        <v>728303</v>
      </c>
    </row>
    <row r="101" spans="1:7" ht="15" customHeight="1" x14ac:dyDescent="0.25">
      <c r="A101" t="s">
        <v>209</v>
      </c>
      <c r="B101" t="s">
        <v>81</v>
      </c>
      <c r="D101">
        <v>57482683</v>
      </c>
      <c r="E101">
        <v>2232629</v>
      </c>
      <c r="F101">
        <v>248070</v>
      </c>
      <c r="G101">
        <v>315404</v>
      </c>
    </row>
    <row r="102" spans="1:7" ht="15" customHeight="1" x14ac:dyDescent="0.25">
      <c r="A102" t="s">
        <v>195</v>
      </c>
      <c r="B102" t="s">
        <v>81</v>
      </c>
      <c r="D102">
        <v>619794846</v>
      </c>
      <c r="E102">
        <v>24098814</v>
      </c>
      <c r="F102">
        <v>2677646</v>
      </c>
      <c r="G102">
        <v>2843771</v>
      </c>
    </row>
    <row r="103" spans="1:7" ht="15" customHeight="1" x14ac:dyDescent="0.25">
      <c r="A103" t="s">
        <v>206</v>
      </c>
      <c r="B103" t="s">
        <v>81</v>
      </c>
      <c r="D103">
        <v>57816612</v>
      </c>
      <c r="E103">
        <v>2245996</v>
      </c>
      <c r="F103">
        <v>249555</v>
      </c>
      <c r="G103">
        <v>339157</v>
      </c>
    </row>
    <row r="104" spans="1:7" ht="15" customHeight="1" x14ac:dyDescent="0.25">
      <c r="A104" t="s">
        <v>220</v>
      </c>
      <c r="B104" t="s">
        <v>81</v>
      </c>
      <c r="D104">
        <v>4536590</v>
      </c>
      <c r="E104">
        <v>176358</v>
      </c>
      <c r="F104">
        <v>19595</v>
      </c>
      <c r="G104">
        <v>24264</v>
      </c>
    </row>
    <row r="105" spans="1:7" ht="15" customHeight="1" x14ac:dyDescent="0.25">
      <c r="A105" t="s">
        <v>216</v>
      </c>
      <c r="B105" t="s">
        <v>81</v>
      </c>
      <c r="D105">
        <v>8047993</v>
      </c>
      <c r="E105">
        <v>312863</v>
      </c>
      <c r="F105">
        <v>34763</v>
      </c>
      <c r="G105">
        <v>43045</v>
      </c>
    </row>
    <row r="106" spans="1:7" ht="15" customHeight="1" x14ac:dyDescent="0.25">
      <c r="A106" t="s">
        <v>208</v>
      </c>
      <c r="B106" t="s">
        <v>81</v>
      </c>
      <c r="D106">
        <v>69940099</v>
      </c>
      <c r="E106">
        <v>2716711</v>
      </c>
      <c r="F106">
        <v>301857</v>
      </c>
      <c r="G106">
        <v>408260</v>
      </c>
    </row>
    <row r="107" spans="1:7" ht="15" customHeight="1" x14ac:dyDescent="0.25">
      <c r="A107" t="s">
        <v>205</v>
      </c>
      <c r="B107" t="s">
        <v>81</v>
      </c>
      <c r="D107">
        <v>72344925</v>
      </c>
      <c r="E107">
        <v>2809785</v>
      </c>
      <c r="F107">
        <v>312198</v>
      </c>
      <c r="G107">
        <v>435402</v>
      </c>
    </row>
    <row r="108" spans="1:7" ht="15" customHeight="1" x14ac:dyDescent="0.25">
      <c r="A108" t="s">
        <v>213</v>
      </c>
      <c r="B108" t="s">
        <v>81</v>
      </c>
      <c r="D108">
        <v>21130735</v>
      </c>
      <c r="E108">
        <v>821059</v>
      </c>
      <c r="F108">
        <v>91229</v>
      </c>
      <c r="G108">
        <v>120308</v>
      </c>
    </row>
    <row r="109" spans="1:7" ht="15" customHeight="1" x14ac:dyDescent="0.25">
      <c r="A109" t="s">
        <v>198</v>
      </c>
      <c r="B109" t="s">
        <v>81</v>
      </c>
      <c r="D109">
        <v>311953409</v>
      </c>
      <c r="E109">
        <v>12123534</v>
      </c>
      <c r="F109">
        <v>1347059</v>
      </c>
      <c r="G109">
        <v>1503197</v>
      </c>
    </row>
    <row r="110" spans="1:7" ht="15" customHeight="1" x14ac:dyDescent="0.25">
      <c r="A110" t="s">
        <v>199</v>
      </c>
      <c r="B110" t="s">
        <v>81</v>
      </c>
      <c r="D110">
        <v>438791944</v>
      </c>
      <c r="E110">
        <v>17052847</v>
      </c>
      <c r="F110">
        <v>1894761</v>
      </c>
      <c r="G110">
        <v>2657904</v>
      </c>
    </row>
    <row r="111" spans="1:7" ht="15" customHeight="1" x14ac:dyDescent="0.25">
      <c r="A111" t="s">
        <v>202</v>
      </c>
      <c r="B111" t="s">
        <v>81</v>
      </c>
      <c r="D111">
        <v>139930109</v>
      </c>
      <c r="E111">
        <v>5432724</v>
      </c>
      <c r="F111">
        <v>603636</v>
      </c>
      <c r="G111">
        <v>718496</v>
      </c>
    </row>
    <row r="112" spans="1:7" ht="15" customHeight="1" x14ac:dyDescent="0.25">
      <c r="A112" t="s">
        <v>200</v>
      </c>
      <c r="B112" t="s">
        <v>81</v>
      </c>
      <c r="D112">
        <v>181630402</v>
      </c>
      <c r="E112">
        <v>7066318</v>
      </c>
      <c r="F112">
        <v>785146</v>
      </c>
      <c r="G112">
        <v>1061192</v>
      </c>
    </row>
    <row r="113" spans="1:7" ht="15" customHeight="1" x14ac:dyDescent="0.25">
      <c r="A113" t="s">
        <v>210</v>
      </c>
      <c r="B113" t="s">
        <v>81</v>
      </c>
      <c r="D113">
        <v>37619288</v>
      </c>
      <c r="E113">
        <v>1462204</v>
      </c>
      <c r="F113">
        <v>162467</v>
      </c>
      <c r="G113">
        <v>205549</v>
      </c>
    </row>
    <row r="114" spans="1:7" ht="15" customHeight="1" x14ac:dyDescent="0.25">
      <c r="A114" t="s">
        <v>215</v>
      </c>
      <c r="B114" t="s">
        <v>81</v>
      </c>
      <c r="D114">
        <v>12150299</v>
      </c>
      <c r="E114">
        <v>472339</v>
      </c>
      <c r="F114">
        <v>52482</v>
      </c>
      <c r="G114">
        <v>64986</v>
      </c>
    </row>
    <row r="115" spans="1:7" ht="15" customHeight="1" x14ac:dyDescent="0.25">
      <c r="A115" t="s">
        <v>207</v>
      </c>
      <c r="B115" t="s">
        <v>81</v>
      </c>
      <c r="D115">
        <v>50607255</v>
      </c>
      <c r="E115">
        <v>1964902</v>
      </c>
      <c r="F115">
        <v>218322</v>
      </c>
      <c r="G115">
        <v>309058</v>
      </c>
    </row>
    <row r="116" spans="1:7" ht="15" customHeight="1" x14ac:dyDescent="0.25">
      <c r="A116" t="s">
        <v>204</v>
      </c>
      <c r="B116" t="s">
        <v>81</v>
      </c>
      <c r="D116">
        <v>93051957</v>
      </c>
      <c r="E116">
        <v>3613943</v>
      </c>
      <c r="F116">
        <v>401549</v>
      </c>
      <c r="G116">
        <v>539279</v>
      </c>
    </row>
    <row r="117" spans="1:7" ht="15" customHeight="1" x14ac:dyDescent="0.25">
      <c r="A117" t="s">
        <v>197</v>
      </c>
      <c r="B117" t="s">
        <v>81</v>
      </c>
      <c r="D117">
        <v>49986881</v>
      </c>
      <c r="E117">
        <v>1937595</v>
      </c>
      <c r="F117">
        <v>215288</v>
      </c>
      <c r="G117">
        <v>202912</v>
      </c>
    </row>
    <row r="118" spans="1:7" ht="15" customHeight="1" x14ac:dyDescent="0.25">
      <c r="A118" t="s">
        <v>332</v>
      </c>
      <c r="B118" t="s">
        <v>81</v>
      </c>
      <c r="D118">
        <v>288071847</v>
      </c>
      <c r="E118">
        <v>11183063</v>
      </c>
      <c r="F118">
        <v>1242563</v>
      </c>
      <c r="G118">
        <v>1789432</v>
      </c>
    </row>
    <row r="119" spans="1:7" ht="15" customHeight="1" x14ac:dyDescent="0.25">
      <c r="A119" t="s">
        <v>212</v>
      </c>
      <c r="B119" t="s">
        <v>81</v>
      </c>
      <c r="D119">
        <v>26280680</v>
      </c>
      <c r="E119">
        <v>1018920</v>
      </c>
      <c r="F119">
        <v>113213</v>
      </c>
      <c r="G119">
        <v>103465</v>
      </c>
    </row>
    <row r="120" spans="1:7" ht="15" customHeight="1" x14ac:dyDescent="0.25">
      <c r="A120" t="s">
        <v>218</v>
      </c>
      <c r="B120" t="s">
        <v>81</v>
      </c>
      <c r="D120">
        <v>5529327</v>
      </c>
      <c r="E120">
        <v>214781</v>
      </c>
      <c r="F120">
        <v>23865</v>
      </c>
      <c r="G120">
        <v>32732</v>
      </c>
    </row>
    <row r="121" spans="1:7" ht="15" customHeight="1" x14ac:dyDescent="0.25">
      <c r="A121" t="s">
        <v>223</v>
      </c>
      <c r="B121" t="s">
        <v>81</v>
      </c>
      <c r="D121">
        <v>4416233</v>
      </c>
      <c r="E121">
        <v>171679</v>
      </c>
      <c r="F121">
        <v>19075</v>
      </c>
      <c r="G121">
        <v>23620</v>
      </c>
    </row>
    <row r="122" spans="1:7" ht="15" customHeight="1" x14ac:dyDescent="0.25">
      <c r="A122" t="s">
        <v>214</v>
      </c>
      <c r="B122" t="s">
        <v>81</v>
      </c>
      <c r="D122">
        <v>42168162</v>
      </c>
      <c r="E122">
        <v>1643788</v>
      </c>
      <c r="F122">
        <v>182643</v>
      </c>
      <c r="G122">
        <v>221473</v>
      </c>
    </row>
    <row r="123" spans="1:7" ht="15" customHeight="1" x14ac:dyDescent="0.25">
      <c r="A123" t="s">
        <v>221</v>
      </c>
      <c r="B123" t="s">
        <v>81</v>
      </c>
      <c r="D123">
        <v>6409069</v>
      </c>
      <c r="E123">
        <v>248754</v>
      </c>
      <c r="F123">
        <v>27639</v>
      </c>
      <c r="G123">
        <v>41667</v>
      </c>
    </row>
    <row r="124" spans="1:7" ht="15" customHeight="1" x14ac:dyDescent="0.25">
      <c r="A124" t="s">
        <v>203</v>
      </c>
      <c r="B124" t="s">
        <v>81</v>
      </c>
      <c r="D124">
        <v>14886969</v>
      </c>
      <c r="E124">
        <v>577962</v>
      </c>
      <c r="F124">
        <v>64218</v>
      </c>
      <c r="G124">
        <v>88763</v>
      </c>
    </row>
    <row r="125" spans="1:7" ht="17.100000000000001" customHeight="1" x14ac:dyDescent="0.25">
      <c r="A125" t="s">
        <v>219</v>
      </c>
      <c r="B125" t="s">
        <v>81</v>
      </c>
      <c r="D125">
        <v>11742693</v>
      </c>
      <c r="E125">
        <v>455696</v>
      </c>
      <c r="F125">
        <v>50633</v>
      </c>
      <c r="G125">
        <v>72472</v>
      </c>
    </row>
    <row r="126" spans="1:7" ht="15.95" customHeight="1" x14ac:dyDescent="0.25">
      <c r="A126" t="s">
        <v>222</v>
      </c>
      <c r="B126" t="s">
        <v>81</v>
      </c>
      <c r="D126">
        <v>2308381</v>
      </c>
      <c r="E126">
        <v>89650</v>
      </c>
      <c r="F126">
        <v>9961</v>
      </c>
      <c r="G126">
        <v>13981</v>
      </c>
    </row>
    <row r="127" spans="1:7" ht="15.95" customHeight="1" x14ac:dyDescent="0.25">
      <c r="A127" t="s">
        <v>217</v>
      </c>
      <c r="B127" t="s">
        <v>81</v>
      </c>
      <c r="D127">
        <v>14698740</v>
      </c>
      <c r="E127">
        <v>569753</v>
      </c>
      <c r="F127">
        <v>63306</v>
      </c>
      <c r="G127">
        <v>59484</v>
      </c>
    </row>
    <row r="128" spans="1:7" ht="15" customHeight="1" x14ac:dyDescent="0.25">
      <c r="A128" t="s">
        <v>224</v>
      </c>
      <c r="B128" t="s">
        <v>82</v>
      </c>
      <c r="D128">
        <v>205927380</v>
      </c>
      <c r="E128">
        <v>7994084</v>
      </c>
      <c r="F128">
        <v>888232</v>
      </c>
      <c r="G128">
        <v>913632</v>
      </c>
    </row>
    <row r="129" spans="1:7" ht="15" customHeight="1" x14ac:dyDescent="0.25">
      <c r="A129" t="s">
        <v>228</v>
      </c>
      <c r="B129" t="s">
        <v>82</v>
      </c>
      <c r="D129">
        <v>101431220</v>
      </c>
      <c r="E129">
        <v>3904630</v>
      </c>
      <c r="F129">
        <v>433848</v>
      </c>
      <c r="G129">
        <v>874968</v>
      </c>
    </row>
    <row r="130" spans="1:7" ht="15" customHeight="1" x14ac:dyDescent="0.25">
      <c r="A130" t="s">
        <v>226</v>
      </c>
      <c r="B130" t="s">
        <v>82</v>
      </c>
      <c r="D130">
        <v>276672614</v>
      </c>
      <c r="E130">
        <v>10725803</v>
      </c>
      <c r="F130">
        <v>1191756</v>
      </c>
      <c r="G130">
        <v>1163847</v>
      </c>
    </row>
    <row r="131" spans="1:7" ht="15" customHeight="1" x14ac:dyDescent="0.25">
      <c r="A131" t="s">
        <v>227</v>
      </c>
      <c r="B131" t="s">
        <v>82</v>
      </c>
      <c r="D131">
        <v>164540861</v>
      </c>
      <c r="E131">
        <v>6377943</v>
      </c>
      <c r="F131">
        <v>708660</v>
      </c>
      <c r="G131">
        <v>667651</v>
      </c>
    </row>
    <row r="132" spans="1:7" ht="15" customHeight="1" x14ac:dyDescent="0.25">
      <c r="A132" t="s">
        <v>333</v>
      </c>
      <c r="B132" t="s">
        <v>82</v>
      </c>
      <c r="D132">
        <v>53016737</v>
      </c>
      <c r="E132">
        <v>2041812</v>
      </c>
      <c r="F132">
        <v>226868</v>
      </c>
      <c r="G132">
        <v>449879</v>
      </c>
    </row>
    <row r="133" spans="1:7" ht="15" customHeight="1" x14ac:dyDescent="0.25">
      <c r="A133" t="s">
        <v>225</v>
      </c>
      <c r="B133" t="s">
        <v>82</v>
      </c>
      <c r="D133">
        <v>364438349</v>
      </c>
      <c r="E133">
        <v>14173596</v>
      </c>
      <c r="F133">
        <v>1574844</v>
      </c>
      <c r="G133">
        <v>1892049</v>
      </c>
    </row>
    <row r="134" spans="1:7" ht="15" customHeight="1" x14ac:dyDescent="0.25">
      <c r="A134" t="s">
        <v>231</v>
      </c>
      <c r="B134" t="s">
        <v>82</v>
      </c>
      <c r="D134">
        <v>2224899</v>
      </c>
      <c r="E134">
        <v>86492</v>
      </c>
      <c r="F134">
        <v>9610</v>
      </c>
      <c r="G134">
        <v>11900</v>
      </c>
    </row>
    <row r="135" spans="1:7" ht="15" customHeight="1" x14ac:dyDescent="0.25">
      <c r="A135" t="s">
        <v>229</v>
      </c>
      <c r="B135" t="s">
        <v>82</v>
      </c>
      <c r="D135">
        <v>31505021</v>
      </c>
      <c r="E135">
        <v>1221181</v>
      </c>
      <c r="F135">
        <v>135687</v>
      </c>
      <c r="G135">
        <v>123762</v>
      </c>
    </row>
    <row r="136" spans="1:7" ht="15" customHeight="1" x14ac:dyDescent="0.25">
      <c r="A136" t="s">
        <v>232</v>
      </c>
      <c r="B136" t="s">
        <v>277</v>
      </c>
      <c r="D136">
        <v>53645121</v>
      </c>
      <c r="E136">
        <v>2079387</v>
      </c>
      <c r="F136">
        <v>231043</v>
      </c>
      <c r="G136">
        <v>215812</v>
      </c>
    </row>
    <row r="137" spans="1:7" ht="15" customHeight="1" x14ac:dyDescent="0.25">
      <c r="A137" t="s">
        <v>236</v>
      </c>
      <c r="B137" t="s">
        <v>277</v>
      </c>
      <c r="D137">
        <v>76612986</v>
      </c>
      <c r="E137">
        <v>2943449</v>
      </c>
      <c r="F137">
        <v>327050</v>
      </c>
      <c r="G137">
        <v>704458</v>
      </c>
    </row>
    <row r="138" spans="1:7" ht="15" customHeight="1" x14ac:dyDescent="0.25">
      <c r="A138" t="s">
        <v>235</v>
      </c>
      <c r="B138" t="s">
        <v>277</v>
      </c>
      <c r="D138">
        <v>122171972</v>
      </c>
      <c r="E138">
        <v>4690424</v>
      </c>
      <c r="F138">
        <v>521158</v>
      </c>
      <c r="G138">
        <v>1145774</v>
      </c>
    </row>
    <row r="139" spans="1:7" ht="15" customHeight="1" x14ac:dyDescent="0.25">
      <c r="A139" t="s">
        <v>241</v>
      </c>
      <c r="B139" t="s">
        <v>277</v>
      </c>
      <c r="D139">
        <v>23213038</v>
      </c>
      <c r="E139">
        <v>901236</v>
      </c>
      <c r="F139">
        <v>100137</v>
      </c>
      <c r="G139">
        <v>145844</v>
      </c>
    </row>
    <row r="140" spans="1:7" ht="15" customHeight="1" x14ac:dyDescent="0.25">
      <c r="A140" t="s">
        <v>240</v>
      </c>
      <c r="B140" t="s">
        <v>277</v>
      </c>
      <c r="D140">
        <v>19871835</v>
      </c>
      <c r="E140">
        <v>772508</v>
      </c>
      <c r="F140">
        <v>85834</v>
      </c>
      <c r="G140">
        <v>106332</v>
      </c>
    </row>
    <row r="141" spans="1:7" ht="15" customHeight="1" x14ac:dyDescent="0.25">
      <c r="A141" t="s">
        <v>238</v>
      </c>
      <c r="B141" t="s">
        <v>277</v>
      </c>
      <c r="D141">
        <v>65207394</v>
      </c>
      <c r="E141">
        <v>2531882</v>
      </c>
      <c r="F141">
        <v>281320</v>
      </c>
      <c r="G141">
        <v>405338</v>
      </c>
    </row>
    <row r="142" spans="1:7" ht="15" customHeight="1" x14ac:dyDescent="0.25">
      <c r="A142" t="s">
        <v>234</v>
      </c>
      <c r="B142" t="s">
        <v>277</v>
      </c>
      <c r="D142">
        <v>137641277</v>
      </c>
      <c r="E142">
        <v>5328241</v>
      </c>
      <c r="F142">
        <v>592027</v>
      </c>
      <c r="G142">
        <v>949909</v>
      </c>
    </row>
    <row r="143" spans="1:7" ht="15" customHeight="1" x14ac:dyDescent="0.25">
      <c r="A143" t="s">
        <v>239</v>
      </c>
      <c r="B143" t="s">
        <v>277</v>
      </c>
      <c r="D143">
        <v>24785669</v>
      </c>
      <c r="E143">
        <v>962869</v>
      </c>
      <c r="F143">
        <v>106985</v>
      </c>
      <c r="G143">
        <v>144982</v>
      </c>
    </row>
    <row r="144" spans="1:7" ht="15" customHeight="1" x14ac:dyDescent="0.25">
      <c r="A144" t="s">
        <v>233</v>
      </c>
      <c r="B144" t="s">
        <v>277</v>
      </c>
      <c r="D144">
        <v>286891001</v>
      </c>
      <c r="E144">
        <v>11150359</v>
      </c>
      <c r="F144">
        <v>1238929</v>
      </c>
      <c r="G144">
        <v>1318273</v>
      </c>
    </row>
    <row r="145" spans="1:7" ht="15" customHeight="1" x14ac:dyDescent="0.25">
      <c r="A145" t="s">
        <v>244</v>
      </c>
      <c r="B145" t="s">
        <v>277</v>
      </c>
      <c r="D145">
        <v>13706244</v>
      </c>
      <c r="E145">
        <v>532825</v>
      </c>
      <c r="F145">
        <v>59203</v>
      </c>
      <c r="G145">
        <v>73308</v>
      </c>
    </row>
    <row r="146" spans="1:7" ht="15" customHeight="1" x14ac:dyDescent="0.25">
      <c r="A146" t="s">
        <v>243</v>
      </c>
      <c r="B146" t="s">
        <v>277</v>
      </c>
      <c r="D146">
        <v>20072753</v>
      </c>
      <c r="E146">
        <v>780136</v>
      </c>
      <c r="F146">
        <v>86682</v>
      </c>
      <c r="G146">
        <v>110806</v>
      </c>
    </row>
    <row r="147" spans="1:7" ht="15" customHeight="1" x14ac:dyDescent="0.25">
      <c r="A147" t="s">
        <v>237</v>
      </c>
      <c r="B147" t="s">
        <v>277</v>
      </c>
      <c r="D147">
        <v>42821585</v>
      </c>
      <c r="E147">
        <v>1651068</v>
      </c>
      <c r="F147">
        <v>183452</v>
      </c>
      <c r="G147">
        <v>346408</v>
      </c>
    </row>
    <row r="148" spans="1:7" ht="15" customHeight="1" x14ac:dyDescent="0.25">
      <c r="A148" t="s">
        <v>242</v>
      </c>
      <c r="B148" t="s">
        <v>277</v>
      </c>
      <c r="D148">
        <v>12206519</v>
      </c>
      <c r="E148">
        <v>474063</v>
      </c>
      <c r="F148">
        <v>52674</v>
      </c>
      <c r="G148">
        <v>54039</v>
      </c>
    </row>
    <row r="149" spans="1:7" ht="15" customHeight="1" x14ac:dyDescent="0.25">
      <c r="A149" t="s">
        <v>254</v>
      </c>
      <c r="B149" t="s">
        <v>278</v>
      </c>
      <c r="D149">
        <v>32507212</v>
      </c>
      <c r="E149">
        <v>1263706</v>
      </c>
      <c r="F149">
        <v>140412</v>
      </c>
      <c r="G149">
        <v>173864</v>
      </c>
    </row>
    <row r="150" spans="1:7" ht="15" customHeight="1" x14ac:dyDescent="0.25">
      <c r="A150" t="s">
        <v>259</v>
      </c>
      <c r="B150" t="s">
        <v>278</v>
      </c>
      <c r="D150">
        <v>30539953</v>
      </c>
      <c r="E150">
        <v>1186627</v>
      </c>
      <c r="F150">
        <v>131847</v>
      </c>
      <c r="G150">
        <v>174582</v>
      </c>
    </row>
    <row r="151" spans="1:7" ht="15" customHeight="1" x14ac:dyDescent="0.25">
      <c r="A151" t="s">
        <v>261</v>
      </c>
      <c r="B151" t="s">
        <v>278</v>
      </c>
      <c r="D151">
        <v>28743351</v>
      </c>
      <c r="E151">
        <v>1115944</v>
      </c>
      <c r="F151">
        <v>123994</v>
      </c>
      <c r="G151">
        <v>180662</v>
      </c>
    </row>
    <row r="152" spans="1:7" ht="15" customHeight="1" x14ac:dyDescent="0.25">
      <c r="A152" t="s">
        <v>248</v>
      </c>
      <c r="B152" t="s">
        <v>278</v>
      </c>
      <c r="D152">
        <v>38955738</v>
      </c>
      <c r="E152">
        <v>1513647</v>
      </c>
      <c r="F152">
        <v>168183</v>
      </c>
      <c r="G152">
        <v>222217</v>
      </c>
    </row>
    <row r="153" spans="1:7" ht="15" customHeight="1" x14ac:dyDescent="0.25">
      <c r="A153" t="s">
        <v>246</v>
      </c>
      <c r="B153" t="s">
        <v>278</v>
      </c>
      <c r="D153">
        <v>29956324</v>
      </c>
      <c r="E153">
        <v>1164001</v>
      </c>
      <c r="F153">
        <v>129333</v>
      </c>
      <c r="G153">
        <v>170303</v>
      </c>
    </row>
    <row r="154" spans="1:7" ht="15" customHeight="1" x14ac:dyDescent="0.25">
      <c r="A154" t="s">
        <v>245</v>
      </c>
      <c r="B154" t="s">
        <v>278</v>
      </c>
      <c r="D154">
        <v>50672890</v>
      </c>
      <c r="E154">
        <v>1965276</v>
      </c>
      <c r="F154">
        <v>218364</v>
      </c>
      <c r="G154">
        <v>236623</v>
      </c>
    </row>
    <row r="155" spans="1:7" ht="15" customHeight="1" x14ac:dyDescent="0.25">
      <c r="A155" t="s">
        <v>247</v>
      </c>
      <c r="B155" t="s">
        <v>278</v>
      </c>
      <c r="D155">
        <v>46619760</v>
      </c>
      <c r="E155">
        <v>1810864</v>
      </c>
      <c r="F155">
        <v>201207</v>
      </c>
      <c r="G155">
        <v>276634</v>
      </c>
    </row>
    <row r="156" spans="1:7" ht="15" customHeight="1" x14ac:dyDescent="0.25">
      <c r="A156" t="s">
        <v>272</v>
      </c>
      <c r="B156" t="s">
        <v>278</v>
      </c>
      <c r="D156">
        <v>37267141</v>
      </c>
      <c r="E156">
        <v>1447994</v>
      </c>
      <c r="F156">
        <v>160888</v>
      </c>
      <c r="G156">
        <v>213366</v>
      </c>
    </row>
    <row r="157" spans="1:7" ht="15" customHeight="1" x14ac:dyDescent="0.25">
      <c r="A157" t="s">
        <v>266</v>
      </c>
      <c r="B157" t="s">
        <v>278</v>
      </c>
      <c r="D157">
        <v>7798934</v>
      </c>
      <c r="E157">
        <v>303181</v>
      </c>
      <c r="F157">
        <v>33687</v>
      </c>
      <c r="G157">
        <v>41712</v>
      </c>
    </row>
    <row r="158" spans="1:7" ht="15" customHeight="1" x14ac:dyDescent="0.25">
      <c r="A158" t="s">
        <v>260</v>
      </c>
      <c r="B158" t="s">
        <v>278</v>
      </c>
      <c r="D158">
        <v>19529882</v>
      </c>
      <c r="E158">
        <v>759217</v>
      </c>
      <c r="F158">
        <v>84357</v>
      </c>
      <c r="G158">
        <v>104455</v>
      </c>
    </row>
    <row r="159" spans="1:7" ht="15" customHeight="1" x14ac:dyDescent="0.25">
      <c r="A159" t="s">
        <v>257</v>
      </c>
      <c r="B159" t="s">
        <v>278</v>
      </c>
      <c r="D159">
        <v>37990734</v>
      </c>
      <c r="E159">
        <v>1475637</v>
      </c>
      <c r="F159">
        <v>163960</v>
      </c>
      <c r="G159">
        <v>226315</v>
      </c>
    </row>
    <row r="160" spans="1:7" ht="15" customHeight="1" x14ac:dyDescent="0.25">
      <c r="A160" t="s">
        <v>258</v>
      </c>
      <c r="B160" t="s">
        <v>278</v>
      </c>
      <c r="D160">
        <v>36475864</v>
      </c>
      <c r="E160">
        <v>1416540</v>
      </c>
      <c r="F160">
        <v>157393</v>
      </c>
      <c r="G160">
        <v>222071</v>
      </c>
    </row>
    <row r="161" spans="1:7" ht="15" customHeight="1" x14ac:dyDescent="0.25">
      <c r="A161" t="s">
        <v>271</v>
      </c>
      <c r="B161" t="s">
        <v>278</v>
      </c>
      <c r="D161">
        <v>62813809</v>
      </c>
      <c r="E161">
        <v>2436270</v>
      </c>
      <c r="F161">
        <v>270697</v>
      </c>
      <c r="G161">
        <v>267423</v>
      </c>
    </row>
    <row r="162" spans="1:7" ht="17.100000000000001" customHeight="1" x14ac:dyDescent="0.25">
      <c r="A162" t="s">
        <v>262</v>
      </c>
      <c r="B162" t="s">
        <v>278</v>
      </c>
      <c r="D162">
        <v>25364624</v>
      </c>
      <c r="E162">
        <v>984865</v>
      </c>
      <c r="F162">
        <v>109429</v>
      </c>
      <c r="G162">
        <v>157601</v>
      </c>
    </row>
    <row r="163" spans="1:7" ht="15.95" customHeight="1" x14ac:dyDescent="0.25">
      <c r="A163" t="s">
        <v>255</v>
      </c>
      <c r="B163" t="s">
        <v>278</v>
      </c>
      <c r="D163">
        <v>35567558</v>
      </c>
      <c r="E163">
        <v>1381684</v>
      </c>
      <c r="F163">
        <v>153520</v>
      </c>
      <c r="G163">
        <v>208751</v>
      </c>
    </row>
    <row r="164" spans="1:7" ht="15" customHeight="1" x14ac:dyDescent="0.25">
      <c r="A164" t="s">
        <v>256</v>
      </c>
      <c r="B164" t="s">
        <v>278</v>
      </c>
      <c r="D164">
        <v>27799251</v>
      </c>
      <c r="E164">
        <v>1079744</v>
      </c>
      <c r="F164">
        <v>119972</v>
      </c>
      <c r="G164">
        <v>166250</v>
      </c>
    </row>
    <row r="165" spans="1:7" ht="15" customHeight="1" x14ac:dyDescent="0.25">
      <c r="A165" t="s">
        <v>253</v>
      </c>
      <c r="B165" t="s">
        <v>278</v>
      </c>
      <c r="D165">
        <v>23049819</v>
      </c>
      <c r="E165">
        <v>895697</v>
      </c>
      <c r="F165">
        <v>99522</v>
      </c>
      <c r="G165">
        <v>129943</v>
      </c>
    </row>
    <row r="166" spans="1:7" ht="15" customHeight="1" x14ac:dyDescent="0.25">
      <c r="A166" t="s">
        <v>270</v>
      </c>
      <c r="B166" t="s">
        <v>278</v>
      </c>
      <c r="D166">
        <v>467695</v>
      </c>
      <c r="E166">
        <v>18181</v>
      </c>
      <c r="F166">
        <v>2020</v>
      </c>
      <c r="G166">
        <v>2501</v>
      </c>
    </row>
    <row r="167" spans="1:7" ht="15" customHeight="1" x14ac:dyDescent="0.25">
      <c r="A167" t="s">
        <v>265</v>
      </c>
      <c r="B167" t="s">
        <v>278</v>
      </c>
      <c r="D167">
        <v>7297908</v>
      </c>
      <c r="E167">
        <v>283352</v>
      </c>
      <c r="F167">
        <v>31484</v>
      </c>
      <c r="G167">
        <v>45591</v>
      </c>
    </row>
    <row r="168" spans="1:7" ht="15" customHeight="1" x14ac:dyDescent="0.25">
      <c r="A168" t="s">
        <v>269</v>
      </c>
      <c r="B168" t="s">
        <v>278</v>
      </c>
      <c r="D168">
        <v>568949</v>
      </c>
      <c r="E168">
        <v>22118</v>
      </c>
      <c r="F168">
        <v>2458</v>
      </c>
      <c r="G168">
        <v>3043</v>
      </c>
    </row>
    <row r="169" spans="1:7" ht="15" customHeight="1" x14ac:dyDescent="0.25">
      <c r="A169" t="s">
        <v>249</v>
      </c>
      <c r="B169" t="s">
        <v>278</v>
      </c>
      <c r="D169">
        <v>14538017</v>
      </c>
      <c r="E169">
        <v>563517</v>
      </c>
      <c r="F169">
        <v>62613</v>
      </c>
      <c r="G169">
        <v>57520</v>
      </c>
    </row>
    <row r="170" spans="1:7" ht="15" customHeight="1" x14ac:dyDescent="0.25">
      <c r="A170" t="s">
        <v>263</v>
      </c>
      <c r="B170" t="s">
        <v>278</v>
      </c>
      <c r="D170">
        <v>3370048</v>
      </c>
      <c r="E170">
        <v>131004</v>
      </c>
      <c r="F170">
        <v>14556</v>
      </c>
      <c r="G170">
        <v>18128</v>
      </c>
    </row>
    <row r="171" spans="1:7" ht="15" customHeight="1" x14ac:dyDescent="0.25">
      <c r="A171" t="s">
        <v>267</v>
      </c>
      <c r="B171" t="s">
        <v>278</v>
      </c>
      <c r="D171">
        <v>4741402</v>
      </c>
      <c r="E171">
        <v>184119</v>
      </c>
      <c r="F171">
        <v>20458</v>
      </c>
      <c r="G171">
        <v>29114</v>
      </c>
    </row>
    <row r="172" spans="1:7" ht="15" customHeight="1" x14ac:dyDescent="0.25">
      <c r="A172" t="s">
        <v>252</v>
      </c>
      <c r="B172" t="s">
        <v>278</v>
      </c>
      <c r="D172">
        <v>24304242</v>
      </c>
      <c r="E172">
        <v>942074</v>
      </c>
      <c r="F172">
        <v>104675</v>
      </c>
      <c r="G172">
        <v>96818</v>
      </c>
    </row>
    <row r="173" spans="1:7" ht="15" customHeight="1" x14ac:dyDescent="0.25">
      <c r="A173" t="s">
        <v>268</v>
      </c>
      <c r="B173" t="s">
        <v>278</v>
      </c>
      <c r="D173">
        <v>4791077</v>
      </c>
      <c r="E173">
        <v>186016</v>
      </c>
      <c r="F173">
        <v>20668</v>
      </c>
      <c r="G173">
        <v>30023</v>
      </c>
    </row>
    <row r="174" spans="1:7" ht="17.100000000000001" customHeight="1" x14ac:dyDescent="0.25">
      <c r="A174" t="s">
        <v>264</v>
      </c>
      <c r="B174" t="s">
        <v>278</v>
      </c>
      <c r="D174">
        <v>7523647</v>
      </c>
      <c r="E174">
        <v>292148</v>
      </c>
      <c r="F174">
        <v>32461</v>
      </c>
      <c r="G174">
        <v>46413</v>
      </c>
    </row>
  </sheetData>
  <mergeCells count="2">
    <mergeCell ref="A4:B4"/>
    <mergeCell ref="C1:F1"/>
  </mergeCells>
  <dataValidations count="1">
    <dataValidation allowBlank="1" showInputMessage="1" showErrorMessage="1" prompt="What is the name of your local government? " sqref="C1"/>
  </dataValidation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3"/>
  <sheetViews>
    <sheetView workbookViewId="0">
      <selection activeCell="N20" sqref="N20"/>
    </sheetView>
  </sheetViews>
  <sheetFormatPr defaultRowHeight="15" x14ac:dyDescent="0.25"/>
  <cols>
    <col min="2" max="2" width="19.28515625" customWidth="1"/>
    <col min="3" max="3" width="11.140625" customWidth="1"/>
    <col min="4" max="4" width="12.5703125" bestFit="1" customWidth="1"/>
    <col min="5" max="5" width="12.5703125" customWidth="1"/>
    <col min="6" max="6" width="13.140625" style="167" customWidth="1"/>
    <col min="7" max="7" width="13.5703125" customWidth="1"/>
    <col min="8" max="8" width="10.85546875" style="163" customWidth="1"/>
    <col min="9" max="9" width="10" customWidth="1"/>
    <col min="10" max="10" width="12.5703125" customWidth="1"/>
    <col min="11" max="11" width="14.28515625" style="169" customWidth="1"/>
  </cols>
  <sheetData>
    <row r="1" spans="1:24" ht="21" thickBot="1" x14ac:dyDescent="0.4">
      <c r="A1" s="2"/>
      <c r="B1" s="7"/>
      <c r="C1" s="46" t="s">
        <v>0</v>
      </c>
      <c r="D1" s="202" t="s">
        <v>114</v>
      </c>
      <c r="E1" s="203"/>
      <c r="F1" s="203"/>
      <c r="G1" s="204"/>
      <c r="H1" s="7"/>
      <c r="I1" s="2"/>
      <c r="J1" s="2"/>
      <c r="K1" s="2"/>
      <c r="L1" s="2"/>
      <c r="M1" s="2"/>
      <c r="N1" s="2"/>
      <c r="O1" s="2"/>
      <c r="P1" s="2"/>
      <c r="Q1" s="2"/>
    </row>
    <row r="2" spans="1:24" ht="15.75" thickTop="1" x14ac:dyDescent="0.25">
      <c r="A2" s="2"/>
      <c r="B2" s="7"/>
      <c r="C2" s="7"/>
      <c r="D2" s="11" t="s">
        <v>334</v>
      </c>
      <c r="E2" s="2"/>
      <c r="F2" s="2"/>
      <c r="G2" s="2"/>
      <c r="H2" s="7"/>
      <c r="I2" s="2"/>
      <c r="J2" s="2"/>
      <c r="K2" s="2"/>
      <c r="L2" s="2"/>
      <c r="M2" s="2"/>
      <c r="N2" s="2"/>
      <c r="O2" s="2"/>
      <c r="P2" s="2"/>
      <c r="Q2" s="2"/>
    </row>
    <row r="3" spans="1:24" x14ac:dyDescent="0.25">
      <c r="A3" s="2"/>
      <c r="B3" s="48"/>
      <c r="C3" s="48"/>
      <c r="D3" s="49"/>
      <c r="E3" s="50"/>
      <c r="F3" s="50"/>
      <c r="G3" s="50"/>
      <c r="H3" s="48"/>
      <c r="I3" s="2"/>
      <c r="J3" s="2"/>
      <c r="K3" s="2"/>
      <c r="L3" s="2"/>
      <c r="M3" s="2"/>
      <c r="N3" s="2"/>
      <c r="O3" s="2"/>
      <c r="P3" s="2"/>
      <c r="Q3" s="2"/>
    </row>
    <row r="4" spans="1:24" ht="16.5" x14ac:dyDescent="0.25">
      <c r="A4" s="2"/>
      <c r="B4" s="52" t="s">
        <v>338</v>
      </c>
      <c r="C4" s="53"/>
      <c r="D4" s="54"/>
      <c r="E4" s="52"/>
      <c r="F4" s="52"/>
      <c r="G4" s="52"/>
      <c r="H4" s="7"/>
      <c r="I4" s="2"/>
      <c r="J4" s="52" t="s">
        <v>339</v>
      </c>
      <c r="K4" s="53"/>
      <c r="L4" s="54"/>
      <c r="M4" s="52"/>
      <c r="N4" s="52"/>
      <c r="O4" s="52"/>
      <c r="P4" s="7"/>
      <c r="Q4" s="2"/>
    </row>
    <row r="5" spans="1:24" x14ac:dyDescent="0.25">
      <c r="A5" s="2"/>
      <c r="B5" s="55" t="str">
        <f>D1</f>
        <v>Village of Voorheesville</v>
      </c>
      <c r="C5" s="56"/>
      <c r="D5" s="2"/>
      <c r="E5" s="52"/>
      <c r="F5" s="2"/>
      <c r="G5" s="7"/>
      <c r="H5" s="7"/>
      <c r="I5" s="2"/>
      <c r="J5" s="55" t="str">
        <f>D1</f>
        <v>Village of Voorheesville</v>
      </c>
      <c r="K5" s="56"/>
      <c r="L5" s="2"/>
      <c r="M5" s="52"/>
      <c r="N5" s="2"/>
      <c r="O5" s="7"/>
      <c r="P5" s="7"/>
      <c r="Q5" s="2"/>
    </row>
    <row r="6" spans="1:24" ht="15.75" thickBot="1" x14ac:dyDescent="0.3">
      <c r="A6" s="2"/>
      <c r="B6" s="2"/>
      <c r="C6" s="2"/>
      <c r="D6" s="2"/>
      <c r="E6" s="2"/>
      <c r="F6" s="2"/>
      <c r="G6" s="2"/>
      <c r="H6" s="2"/>
      <c r="I6" s="2"/>
      <c r="J6" s="2"/>
      <c r="K6" s="2"/>
      <c r="L6" s="2"/>
      <c r="M6" s="2"/>
      <c r="N6" s="2"/>
      <c r="O6" s="2"/>
      <c r="P6" s="2"/>
      <c r="Q6" s="2"/>
    </row>
    <row r="7" spans="1:24" ht="30.75" thickBot="1" x14ac:dyDescent="0.3">
      <c r="A7" s="2"/>
      <c r="B7" s="27" t="s">
        <v>336</v>
      </c>
      <c r="C7" s="28" t="s">
        <v>5</v>
      </c>
      <c r="D7" s="2"/>
      <c r="E7" s="2"/>
      <c r="F7" s="2"/>
      <c r="G7" s="2"/>
      <c r="H7" s="2"/>
      <c r="I7" s="2"/>
      <c r="J7" s="27" t="s">
        <v>336</v>
      </c>
      <c r="K7" s="28" t="s">
        <v>342</v>
      </c>
      <c r="L7" s="2"/>
      <c r="M7" s="2"/>
      <c r="N7" s="2"/>
      <c r="O7" s="2"/>
      <c r="P7" s="2"/>
      <c r="Q7" s="2"/>
    </row>
    <row r="8" spans="1:24" ht="18" thickBot="1" x14ac:dyDescent="0.35">
      <c r="A8" s="2"/>
      <c r="B8" s="29" t="s">
        <v>285</v>
      </c>
      <c r="C8" s="175">
        <f>VLOOKUP($D$1,Table4[],4,FALSE)</f>
        <v>6.9</v>
      </c>
      <c r="D8" s="2"/>
      <c r="E8" s="2"/>
      <c r="F8" s="2"/>
      <c r="G8" s="2"/>
      <c r="H8" s="2"/>
      <c r="I8" s="2"/>
      <c r="J8" s="179" t="s">
        <v>341</v>
      </c>
      <c r="K8" s="180">
        <f>VLOOKUP($D$1,Table4[],7,FALSE)</f>
        <v>5607</v>
      </c>
      <c r="L8" s="2"/>
      <c r="M8" s="2"/>
      <c r="N8" s="2"/>
      <c r="O8" s="2"/>
      <c r="P8" s="2"/>
      <c r="Q8" s="2"/>
    </row>
    <row r="9" spans="1:24" ht="33.75" thickBot="1" x14ac:dyDescent="0.35">
      <c r="A9" s="2"/>
      <c r="B9" s="29" t="s">
        <v>286</v>
      </c>
      <c r="C9" s="175">
        <f>VLOOKUP($D$1,Table4[],5,FALSE)</f>
        <v>6.4</v>
      </c>
      <c r="D9" s="2"/>
      <c r="E9" s="2"/>
      <c r="F9" s="2"/>
      <c r="G9" s="2"/>
      <c r="H9" s="2"/>
      <c r="I9" s="2"/>
      <c r="J9" s="179" t="s">
        <v>289</v>
      </c>
      <c r="K9" s="180">
        <f>VLOOKUP($D$1,Table4[],8,FALSE)</f>
        <v>86868</v>
      </c>
      <c r="L9" s="2"/>
      <c r="M9" s="2"/>
      <c r="N9" s="2"/>
      <c r="O9" s="2"/>
      <c r="P9" s="2"/>
      <c r="Q9" s="2"/>
    </row>
    <row r="10" spans="1:24" ht="30.75" customHeight="1" thickTop="1" thickBot="1" x14ac:dyDescent="0.3">
      <c r="A10" s="2"/>
      <c r="B10" s="33" t="s">
        <v>337</v>
      </c>
      <c r="C10" s="176">
        <f>VLOOKUP($D$1,Table4[],6,FALSE)</f>
        <v>13.2</v>
      </c>
      <c r="D10" s="2"/>
      <c r="E10" s="2"/>
      <c r="F10" s="2"/>
      <c r="G10" s="2"/>
      <c r="H10" s="2"/>
      <c r="I10" s="2"/>
      <c r="J10" s="181" t="s">
        <v>340</v>
      </c>
      <c r="K10" s="182" t="str">
        <f>VLOOKUP($D$1,Table4[],9,FALSE)</f>
        <v>6%</v>
      </c>
      <c r="L10" s="2"/>
      <c r="M10" s="2"/>
      <c r="N10" s="2"/>
      <c r="O10" s="2"/>
      <c r="P10" s="2"/>
      <c r="Q10" s="2"/>
    </row>
    <row r="11" spans="1:24" ht="21.75" thickTop="1" x14ac:dyDescent="0.35">
      <c r="B11" s="160" t="s">
        <v>308</v>
      </c>
      <c r="C11" s="160"/>
      <c r="D11" s="160"/>
      <c r="E11" s="160"/>
      <c r="F11" s="164"/>
      <c r="G11" s="155"/>
      <c r="H11"/>
      <c r="J11" s="155"/>
      <c r="K11"/>
      <c r="M11" s="155"/>
      <c r="N11" s="155"/>
      <c r="O11" s="155"/>
      <c r="P11" s="155"/>
      <c r="Q11" s="155"/>
      <c r="R11" s="155"/>
      <c r="S11" s="155"/>
      <c r="T11" s="155"/>
      <c r="U11" s="155"/>
      <c r="V11" s="155"/>
      <c r="W11" s="155"/>
      <c r="X11" s="155"/>
    </row>
    <row r="12" spans="1:24" x14ac:dyDescent="0.25">
      <c r="B12" s="156"/>
      <c r="C12" s="156"/>
      <c r="D12" s="156"/>
      <c r="E12" s="156"/>
      <c r="F12" s="165" t="s">
        <v>283</v>
      </c>
      <c r="G12" s="157"/>
      <c r="H12" s="161"/>
      <c r="I12" s="157" t="s">
        <v>284</v>
      </c>
      <c r="J12" s="157"/>
      <c r="K12"/>
      <c r="M12" s="156"/>
      <c r="N12" s="156"/>
      <c r="O12" s="156"/>
      <c r="P12" s="156"/>
      <c r="Q12" s="156"/>
      <c r="R12" s="156"/>
      <c r="S12" s="156"/>
      <c r="T12" s="156"/>
      <c r="U12" s="156"/>
    </row>
    <row r="13" spans="1:24" x14ac:dyDescent="0.25">
      <c r="B13" s="156" t="s">
        <v>282</v>
      </c>
      <c r="C13" s="156" t="s">
        <v>280</v>
      </c>
      <c r="D13" s="156" t="s">
        <v>307</v>
      </c>
      <c r="E13" s="166" t="s">
        <v>285</v>
      </c>
      <c r="F13" s="156" t="s">
        <v>286</v>
      </c>
      <c r="G13" s="162" t="s">
        <v>287</v>
      </c>
      <c r="H13" s="156" t="s">
        <v>288</v>
      </c>
      <c r="I13" s="156" t="s">
        <v>289</v>
      </c>
      <c r="J13" s="168" t="s">
        <v>290</v>
      </c>
      <c r="K13" s="156"/>
      <c r="L13" s="156"/>
      <c r="M13" s="156"/>
      <c r="N13" s="156"/>
      <c r="O13" s="156"/>
      <c r="P13" s="156"/>
    </row>
    <row r="14" spans="1:24" x14ac:dyDescent="0.25">
      <c r="B14" s="156" t="s">
        <v>98</v>
      </c>
      <c r="C14" s="156" t="s">
        <v>77</v>
      </c>
      <c r="D14" s="156"/>
      <c r="E14" s="166">
        <v>4.3</v>
      </c>
      <c r="F14" s="156">
        <v>3.9</v>
      </c>
      <c r="G14" s="162">
        <v>8.1999999999999993</v>
      </c>
      <c r="H14" s="156">
        <v>4154</v>
      </c>
      <c r="I14" s="156">
        <v>53425</v>
      </c>
      <c r="J14" s="168" t="s">
        <v>292</v>
      </c>
      <c r="K14" s="156"/>
      <c r="L14" s="156"/>
      <c r="M14" s="156"/>
      <c r="N14" s="156"/>
      <c r="O14" s="156"/>
      <c r="P14" s="156"/>
      <c r="Q14" s="155"/>
    </row>
    <row r="15" spans="1:24" x14ac:dyDescent="0.25">
      <c r="B15" s="156" t="s">
        <v>115</v>
      </c>
      <c r="C15" s="156" t="s">
        <v>77</v>
      </c>
      <c r="D15" s="156"/>
      <c r="E15" s="166">
        <v>7.6</v>
      </c>
      <c r="F15" s="156">
        <v>7.1</v>
      </c>
      <c r="G15" s="162">
        <v>14.7</v>
      </c>
      <c r="H15" s="156">
        <v>6187</v>
      </c>
      <c r="I15" s="156">
        <v>80634</v>
      </c>
      <c r="J15" s="168" t="s">
        <v>292</v>
      </c>
      <c r="K15" s="156"/>
      <c r="L15" s="156"/>
      <c r="M15" s="156"/>
      <c r="N15" s="156"/>
      <c r="O15" s="156"/>
      <c r="P15" s="156"/>
      <c r="Q15" s="155"/>
    </row>
    <row r="16" spans="1:24" x14ac:dyDescent="0.25">
      <c r="B16" s="156" t="s">
        <v>111</v>
      </c>
      <c r="C16" s="156" t="s">
        <v>77</v>
      </c>
      <c r="D16" s="156"/>
      <c r="E16" s="166">
        <v>6.9</v>
      </c>
      <c r="F16" s="156">
        <v>6.9</v>
      </c>
      <c r="G16" s="162">
        <v>13.8</v>
      </c>
      <c r="H16" s="156">
        <v>7756</v>
      </c>
      <c r="I16" s="156">
        <v>69778</v>
      </c>
      <c r="J16" s="168" t="s">
        <v>297</v>
      </c>
      <c r="K16" s="156"/>
      <c r="L16" s="156"/>
      <c r="M16" s="156"/>
      <c r="N16" s="156"/>
      <c r="O16" s="156"/>
      <c r="P16" s="156"/>
      <c r="Q16" s="155"/>
    </row>
    <row r="17" spans="2:17" x14ac:dyDescent="0.25">
      <c r="B17" s="156" t="s">
        <v>101</v>
      </c>
      <c r="C17" s="156" t="s">
        <v>77</v>
      </c>
      <c r="D17" s="156"/>
      <c r="E17" s="166">
        <v>7.2</v>
      </c>
      <c r="F17" s="156">
        <v>6.7</v>
      </c>
      <c r="G17" s="162">
        <v>13.8</v>
      </c>
      <c r="H17" s="156">
        <v>5717</v>
      </c>
      <c r="I17" s="156">
        <v>101025</v>
      </c>
      <c r="J17" s="168" t="s">
        <v>293</v>
      </c>
      <c r="K17" s="156"/>
      <c r="L17" s="156"/>
      <c r="M17" s="156"/>
      <c r="N17" s="156"/>
      <c r="O17" s="156"/>
      <c r="P17" s="156"/>
      <c r="Q17" s="155"/>
    </row>
    <row r="18" spans="2:17" x14ac:dyDescent="0.25">
      <c r="B18" s="156" t="s">
        <v>97</v>
      </c>
      <c r="C18" s="156" t="s">
        <v>77</v>
      </c>
      <c r="D18" s="156"/>
      <c r="E18" s="166">
        <v>8</v>
      </c>
      <c r="F18" s="156">
        <v>8</v>
      </c>
      <c r="G18" s="162">
        <v>15.9</v>
      </c>
      <c r="H18" s="156">
        <v>6560</v>
      </c>
      <c r="I18" s="156">
        <v>68730</v>
      </c>
      <c r="J18" s="168" t="s">
        <v>291</v>
      </c>
      <c r="K18" s="156"/>
      <c r="L18" s="156"/>
      <c r="M18" s="156"/>
      <c r="N18" s="156"/>
      <c r="O18" s="156"/>
      <c r="P18" s="156"/>
      <c r="Q18" s="155"/>
    </row>
    <row r="19" spans="2:17" x14ac:dyDescent="0.25">
      <c r="B19" s="156" t="s">
        <v>104</v>
      </c>
      <c r="C19" s="156" t="s">
        <v>77</v>
      </c>
      <c r="D19" s="156"/>
      <c r="E19" s="166">
        <v>4</v>
      </c>
      <c r="F19" s="156">
        <v>3.6</v>
      </c>
      <c r="G19" s="162">
        <v>7.6</v>
      </c>
      <c r="H19" s="156">
        <v>4268</v>
      </c>
      <c r="I19" s="156">
        <v>51075</v>
      </c>
      <c r="J19" s="168" t="s">
        <v>292</v>
      </c>
      <c r="K19" s="156"/>
      <c r="L19" s="156"/>
      <c r="M19" s="156"/>
      <c r="N19" s="156"/>
      <c r="O19" s="156"/>
      <c r="P19" s="156"/>
      <c r="Q19" s="155"/>
    </row>
    <row r="20" spans="2:17" x14ac:dyDescent="0.25">
      <c r="B20" s="156" t="s">
        <v>100</v>
      </c>
      <c r="C20" s="156" t="s">
        <v>77</v>
      </c>
      <c r="D20" s="156"/>
      <c r="E20" s="166">
        <v>6.9</v>
      </c>
      <c r="F20" s="156">
        <v>6.3</v>
      </c>
      <c r="G20" s="162">
        <v>13.1</v>
      </c>
      <c r="H20" s="156">
        <v>5243</v>
      </c>
      <c r="I20" s="156">
        <v>86844</v>
      </c>
      <c r="J20" s="168" t="s">
        <v>293</v>
      </c>
      <c r="K20" s="156"/>
      <c r="L20" s="156"/>
      <c r="M20" s="156"/>
      <c r="N20" s="156"/>
      <c r="O20" s="156"/>
      <c r="P20" s="156"/>
      <c r="Q20" s="155"/>
    </row>
    <row r="21" spans="2:17" x14ac:dyDescent="0.25">
      <c r="B21" s="156" t="s">
        <v>105</v>
      </c>
      <c r="C21" s="156" t="s">
        <v>77</v>
      </c>
      <c r="D21" s="156"/>
      <c r="E21" s="166">
        <v>6.8</v>
      </c>
      <c r="F21" s="156">
        <v>6.3</v>
      </c>
      <c r="G21" s="162">
        <v>13</v>
      </c>
      <c r="H21" s="156">
        <v>5290</v>
      </c>
      <c r="I21" s="156">
        <v>88704</v>
      </c>
      <c r="J21" s="168" t="s">
        <v>293</v>
      </c>
      <c r="K21" s="156"/>
      <c r="L21" s="156"/>
      <c r="M21" s="156"/>
      <c r="N21" s="156"/>
      <c r="O21" s="156"/>
      <c r="P21" s="156"/>
      <c r="Q21" s="155"/>
    </row>
    <row r="22" spans="2:17" x14ac:dyDescent="0.25">
      <c r="B22" s="156" t="s">
        <v>109</v>
      </c>
      <c r="C22" s="156" t="s">
        <v>77</v>
      </c>
      <c r="D22" s="156"/>
      <c r="E22" s="166">
        <v>5</v>
      </c>
      <c r="F22" s="156">
        <v>4.5</v>
      </c>
      <c r="G22" s="162">
        <v>9.5</v>
      </c>
      <c r="H22" s="156">
        <v>5187</v>
      </c>
      <c r="I22" s="156">
        <v>57344</v>
      </c>
      <c r="J22" s="168" t="s">
        <v>295</v>
      </c>
      <c r="K22" s="156"/>
      <c r="L22" s="156"/>
      <c r="M22" s="156"/>
      <c r="N22" s="156"/>
      <c r="O22" s="156"/>
      <c r="P22" s="156"/>
      <c r="Q22" s="155"/>
    </row>
    <row r="23" spans="2:17" x14ac:dyDescent="0.25">
      <c r="B23" s="156" t="s">
        <v>110</v>
      </c>
      <c r="C23" s="156" t="s">
        <v>77</v>
      </c>
      <c r="D23" s="156"/>
      <c r="E23" s="166"/>
      <c r="F23" s="156">
        <v>0</v>
      </c>
      <c r="G23" s="162">
        <v>0</v>
      </c>
      <c r="H23" s="156">
        <v>5187</v>
      </c>
      <c r="I23" s="156">
        <v>57344</v>
      </c>
      <c r="J23" s="168" t="s">
        <v>295</v>
      </c>
      <c r="K23" s="156"/>
      <c r="L23" s="156"/>
      <c r="M23" s="156"/>
      <c r="N23" s="156"/>
      <c r="O23" s="156"/>
      <c r="P23" s="156"/>
      <c r="Q23" s="155"/>
    </row>
    <row r="24" spans="2:17" x14ac:dyDescent="0.25">
      <c r="B24" s="156" t="s">
        <v>102</v>
      </c>
      <c r="C24" s="156" t="s">
        <v>77</v>
      </c>
      <c r="D24" s="156"/>
      <c r="E24" s="166">
        <v>6.4</v>
      </c>
      <c r="F24" s="156">
        <v>5.9</v>
      </c>
      <c r="G24" s="162">
        <v>12.3</v>
      </c>
      <c r="H24" s="156">
        <v>5422</v>
      </c>
      <c r="I24" s="156">
        <v>92769</v>
      </c>
      <c r="J24" s="168" t="s">
        <v>293</v>
      </c>
      <c r="K24" s="156"/>
      <c r="L24" s="156"/>
      <c r="M24" s="156"/>
      <c r="N24" s="156"/>
      <c r="O24" s="156"/>
      <c r="P24" s="156"/>
      <c r="Q24" s="155"/>
    </row>
    <row r="25" spans="2:17" x14ac:dyDescent="0.25">
      <c r="B25" s="156" t="s">
        <v>112</v>
      </c>
      <c r="C25" s="156" t="s">
        <v>77</v>
      </c>
      <c r="D25" s="156"/>
      <c r="E25" s="166">
        <v>8.5</v>
      </c>
      <c r="F25" s="156">
        <v>8.4</v>
      </c>
      <c r="G25" s="162">
        <v>16.8</v>
      </c>
      <c r="H25" s="156">
        <v>7805</v>
      </c>
      <c r="I25" s="156">
        <v>82246</v>
      </c>
      <c r="J25" s="168" t="s">
        <v>295</v>
      </c>
      <c r="K25" s="156"/>
      <c r="L25" s="156"/>
      <c r="M25" s="156"/>
      <c r="N25" s="156"/>
      <c r="O25" s="156"/>
      <c r="P25" s="156"/>
      <c r="Q25" s="155"/>
    </row>
    <row r="26" spans="2:17" x14ac:dyDescent="0.25">
      <c r="B26" s="156" t="s">
        <v>107</v>
      </c>
      <c r="C26" s="156" t="s">
        <v>77</v>
      </c>
      <c r="D26" s="156"/>
      <c r="E26" s="166">
        <v>5.6</v>
      </c>
      <c r="F26" s="156">
        <v>5.0999999999999996</v>
      </c>
      <c r="G26" s="162">
        <v>10.7</v>
      </c>
      <c r="H26" s="156">
        <v>4780</v>
      </c>
      <c r="I26" s="156">
        <v>94569</v>
      </c>
      <c r="J26" s="168" t="s">
        <v>296</v>
      </c>
      <c r="K26" s="156"/>
      <c r="L26" s="156"/>
      <c r="M26" s="156"/>
      <c r="N26" s="156"/>
      <c r="O26" s="156"/>
      <c r="P26" s="156"/>
      <c r="Q26" s="155"/>
    </row>
    <row r="27" spans="2:17" x14ac:dyDescent="0.25">
      <c r="B27" s="156" t="s">
        <v>103</v>
      </c>
      <c r="C27" s="156" t="s">
        <v>77</v>
      </c>
      <c r="D27" s="156"/>
      <c r="E27" s="166">
        <v>9.9</v>
      </c>
      <c r="F27" s="156">
        <v>9.1999999999999993</v>
      </c>
      <c r="G27" s="162">
        <v>19.100000000000001</v>
      </c>
      <c r="H27" s="156">
        <v>6851</v>
      </c>
      <c r="I27" s="156">
        <v>101545</v>
      </c>
      <c r="J27" s="168" t="s">
        <v>294</v>
      </c>
      <c r="K27" s="156"/>
      <c r="L27" s="156"/>
      <c r="M27" s="156"/>
      <c r="N27" s="156"/>
      <c r="O27" s="156"/>
      <c r="P27" s="156"/>
      <c r="Q27" s="155"/>
    </row>
    <row r="28" spans="2:17" x14ac:dyDescent="0.25">
      <c r="B28" s="156" t="s">
        <v>99</v>
      </c>
      <c r="C28" s="156" t="s">
        <v>77</v>
      </c>
      <c r="D28" s="156"/>
      <c r="E28" s="166">
        <v>6.6</v>
      </c>
      <c r="F28" s="156">
        <v>6.6</v>
      </c>
      <c r="G28" s="162">
        <v>13.2</v>
      </c>
      <c r="H28" s="156">
        <v>6069</v>
      </c>
      <c r="I28" s="156">
        <v>62653</v>
      </c>
      <c r="J28" s="168" t="s">
        <v>291</v>
      </c>
      <c r="K28" s="156"/>
      <c r="L28" s="156"/>
      <c r="M28" s="156"/>
      <c r="N28" s="156"/>
      <c r="O28" s="156"/>
      <c r="P28" s="156"/>
      <c r="Q28" s="155"/>
    </row>
    <row r="29" spans="2:17" x14ac:dyDescent="0.25">
      <c r="B29" s="156" t="s">
        <v>113</v>
      </c>
      <c r="C29" s="156" t="s">
        <v>77</v>
      </c>
      <c r="D29" s="156"/>
      <c r="E29" s="166">
        <v>8.4</v>
      </c>
      <c r="F29" s="156">
        <v>8.3000000000000007</v>
      </c>
      <c r="G29" s="162">
        <v>16.7</v>
      </c>
      <c r="H29" s="156">
        <v>8355</v>
      </c>
      <c r="I29" s="156">
        <v>67899</v>
      </c>
      <c r="J29" s="168" t="s">
        <v>298</v>
      </c>
      <c r="K29" s="156"/>
      <c r="L29" s="156"/>
      <c r="M29" s="156"/>
      <c r="N29" s="156"/>
      <c r="O29" s="156"/>
      <c r="P29" s="156"/>
      <c r="Q29" s="155"/>
    </row>
    <row r="30" spans="2:17" x14ac:dyDescent="0.25">
      <c r="B30" s="156" t="s">
        <v>114</v>
      </c>
      <c r="C30" s="156" t="s">
        <v>77</v>
      </c>
      <c r="D30" s="156"/>
      <c r="E30" s="166">
        <v>6.9</v>
      </c>
      <c r="F30" s="156">
        <v>6.4</v>
      </c>
      <c r="G30" s="162">
        <v>13.2</v>
      </c>
      <c r="H30" s="156">
        <v>5607</v>
      </c>
      <c r="I30" s="156">
        <v>86868</v>
      </c>
      <c r="J30" s="168" t="s">
        <v>293</v>
      </c>
      <c r="K30" s="156"/>
      <c r="L30" s="156"/>
      <c r="M30" s="156"/>
      <c r="N30" s="156"/>
      <c r="O30" s="156"/>
      <c r="P30" s="156"/>
      <c r="Q30" s="155"/>
    </row>
    <row r="31" spans="2:17" x14ac:dyDescent="0.25">
      <c r="B31" s="156" t="s">
        <v>106</v>
      </c>
      <c r="C31" s="156" t="s">
        <v>77</v>
      </c>
      <c r="D31" s="156"/>
      <c r="E31" s="166">
        <v>3.7</v>
      </c>
      <c r="F31" s="156">
        <v>3.4</v>
      </c>
      <c r="G31" s="162">
        <v>7.1</v>
      </c>
      <c r="H31" s="156">
        <v>4085</v>
      </c>
      <c r="I31" s="156">
        <v>47905</v>
      </c>
      <c r="J31" s="168" t="s">
        <v>295</v>
      </c>
      <c r="K31" s="156"/>
      <c r="L31" s="156"/>
      <c r="M31" s="156"/>
      <c r="N31" s="156"/>
      <c r="O31" s="156"/>
      <c r="P31" s="156"/>
      <c r="Q31" s="155"/>
    </row>
    <row r="32" spans="2:17" x14ac:dyDescent="0.25">
      <c r="B32" s="156" t="s">
        <v>108</v>
      </c>
      <c r="C32" s="156" t="s">
        <v>77</v>
      </c>
      <c r="D32" s="156"/>
      <c r="E32" s="166">
        <v>8.1</v>
      </c>
      <c r="F32" s="156">
        <v>8</v>
      </c>
      <c r="G32" s="162">
        <v>16.100000000000001</v>
      </c>
      <c r="H32" s="156">
        <v>7571</v>
      </c>
      <c r="I32" s="156">
        <v>71046</v>
      </c>
      <c r="J32" s="168" t="s">
        <v>297</v>
      </c>
      <c r="K32" s="156"/>
      <c r="L32" s="156"/>
      <c r="M32" s="156"/>
      <c r="N32" s="156"/>
      <c r="O32" s="156"/>
      <c r="P32" s="156"/>
      <c r="Q32" s="155"/>
    </row>
    <row r="33" spans="2:17" x14ac:dyDescent="0.25">
      <c r="B33" s="156" t="s">
        <v>141</v>
      </c>
      <c r="C33" s="156" t="s">
        <v>78</v>
      </c>
      <c r="D33" s="156"/>
      <c r="E33" s="166">
        <v>8.5</v>
      </c>
      <c r="F33" s="156">
        <v>8.3000000000000007</v>
      </c>
      <c r="G33" s="162">
        <v>16.8</v>
      </c>
      <c r="H33" s="156">
        <v>7607</v>
      </c>
      <c r="I33" s="156">
        <v>85130</v>
      </c>
      <c r="J33" s="168" t="s">
        <v>295</v>
      </c>
      <c r="K33" s="156"/>
      <c r="L33" s="156"/>
      <c r="M33" s="156"/>
      <c r="N33" s="156"/>
      <c r="O33" s="156"/>
      <c r="P33" s="156"/>
      <c r="Q33" s="155"/>
    </row>
    <row r="34" spans="2:17" x14ac:dyDescent="0.25">
      <c r="B34" s="156" t="s">
        <v>142</v>
      </c>
      <c r="C34" s="156" t="s">
        <v>78</v>
      </c>
      <c r="D34" s="156"/>
      <c r="E34" s="166">
        <v>9.1</v>
      </c>
      <c r="F34" s="156">
        <v>9</v>
      </c>
      <c r="G34" s="162">
        <v>18.100000000000001</v>
      </c>
      <c r="H34" s="156">
        <v>8394</v>
      </c>
      <c r="I34" s="156">
        <v>96306</v>
      </c>
      <c r="J34" s="168" t="s">
        <v>295</v>
      </c>
      <c r="K34" s="156"/>
      <c r="L34" s="156"/>
      <c r="M34" s="156"/>
      <c r="N34" s="156"/>
      <c r="O34" s="156"/>
      <c r="P34" s="156"/>
      <c r="Q34" s="155"/>
    </row>
    <row r="35" spans="2:17" x14ac:dyDescent="0.25">
      <c r="B35" s="156" t="s">
        <v>135</v>
      </c>
      <c r="C35" s="156" t="s">
        <v>78</v>
      </c>
      <c r="D35" s="156"/>
      <c r="E35" s="166">
        <v>10.8</v>
      </c>
      <c r="F35" s="156">
        <v>10.4</v>
      </c>
      <c r="G35" s="162">
        <v>21.2</v>
      </c>
      <c r="H35" s="156">
        <v>8805</v>
      </c>
      <c r="I35" s="156">
        <v>98704</v>
      </c>
      <c r="J35" s="168" t="s">
        <v>295</v>
      </c>
      <c r="K35" s="156"/>
      <c r="L35" s="156"/>
      <c r="M35" s="156"/>
      <c r="N35" s="156"/>
      <c r="O35" s="156"/>
      <c r="P35" s="156"/>
      <c r="Q35" s="155"/>
    </row>
    <row r="36" spans="2:17" x14ac:dyDescent="0.25">
      <c r="B36" s="156" t="s">
        <v>131</v>
      </c>
      <c r="C36" s="156" t="s">
        <v>78</v>
      </c>
      <c r="D36" s="156"/>
      <c r="E36" s="166">
        <v>13.1</v>
      </c>
      <c r="F36" s="156">
        <v>11.9</v>
      </c>
      <c r="G36" s="162">
        <v>25</v>
      </c>
      <c r="H36" s="156">
        <v>8361</v>
      </c>
      <c r="I36" s="156">
        <v>113442</v>
      </c>
      <c r="J36" s="168" t="s">
        <v>294</v>
      </c>
      <c r="K36" s="156"/>
      <c r="L36" s="156"/>
      <c r="M36" s="156"/>
      <c r="N36" s="156"/>
      <c r="O36" s="156"/>
      <c r="P36" s="156"/>
      <c r="Q36" s="155"/>
    </row>
    <row r="37" spans="2:17" x14ac:dyDescent="0.25">
      <c r="B37" s="156" t="s">
        <v>149</v>
      </c>
      <c r="C37" s="156" t="s">
        <v>78</v>
      </c>
      <c r="D37" s="156"/>
      <c r="E37" s="166">
        <v>8</v>
      </c>
      <c r="F37" s="156">
        <v>7.8</v>
      </c>
      <c r="G37" s="162">
        <v>15.8</v>
      </c>
      <c r="H37" s="156">
        <v>6776</v>
      </c>
      <c r="I37" s="156">
        <v>63206</v>
      </c>
      <c r="J37" s="168" t="s">
        <v>297</v>
      </c>
      <c r="K37" s="156"/>
      <c r="L37" s="156"/>
      <c r="M37" s="156"/>
      <c r="N37" s="156"/>
      <c r="O37" s="156"/>
      <c r="P37" s="156"/>
      <c r="Q37" s="155"/>
    </row>
    <row r="38" spans="2:17" x14ac:dyDescent="0.25">
      <c r="B38" s="156" t="s">
        <v>132</v>
      </c>
      <c r="C38" s="156" t="s">
        <v>78</v>
      </c>
      <c r="D38" s="156"/>
      <c r="E38" s="166">
        <v>8.6999999999999993</v>
      </c>
      <c r="F38" s="156">
        <v>8.5</v>
      </c>
      <c r="G38" s="162">
        <v>17.2</v>
      </c>
      <c r="H38" s="156">
        <v>6712</v>
      </c>
      <c r="I38" s="156">
        <v>78372</v>
      </c>
      <c r="J38" s="168" t="s">
        <v>295</v>
      </c>
      <c r="K38" s="156"/>
      <c r="L38" s="156"/>
      <c r="M38" s="156"/>
      <c r="N38" s="156"/>
      <c r="O38" s="156"/>
      <c r="P38" s="156"/>
      <c r="Q38" s="155"/>
    </row>
    <row r="39" spans="2:17" x14ac:dyDescent="0.25">
      <c r="B39" s="156" t="s">
        <v>150</v>
      </c>
      <c r="C39" s="156" t="s">
        <v>78</v>
      </c>
      <c r="D39" s="156"/>
      <c r="E39" s="166">
        <v>8.1999999999999993</v>
      </c>
      <c r="F39" s="156">
        <v>8.1</v>
      </c>
      <c r="G39" s="162">
        <v>16.399999999999999</v>
      </c>
      <c r="H39" s="156">
        <v>6936</v>
      </c>
      <c r="I39" s="156">
        <v>81906</v>
      </c>
      <c r="J39" s="168" t="s">
        <v>292</v>
      </c>
      <c r="K39" s="156"/>
      <c r="L39" s="156"/>
      <c r="M39" s="156"/>
      <c r="N39" s="156"/>
      <c r="O39" s="156"/>
      <c r="P39" s="156"/>
      <c r="Q39" s="155"/>
    </row>
    <row r="40" spans="2:17" x14ac:dyDescent="0.25">
      <c r="B40" s="156" t="s">
        <v>138</v>
      </c>
      <c r="C40" s="156" t="s">
        <v>78</v>
      </c>
      <c r="D40" s="156"/>
      <c r="E40" s="166">
        <v>9.6</v>
      </c>
      <c r="F40" s="156">
        <v>9.5</v>
      </c>
      <c r="G40" s="162">
        <v>19.100000000000001</v>
      </c>
      <c r="H40" s="156">
        <v>8488</v>
      </c>
      <c r="I40" s="156">
        <v>105086</v>
      </c>
      <c r="J40" s="168" t="s">
        <v>292</v>
      </c>
      <c r="K40" s="156"/>
      <c r="L40" s="156"/>
      <c r="M40" s="156"/>
      <c r="N40" s="156"/>
      <c r="O40" s="156"/>
      <c r="P40" s="156"/>
      <c r="Q40" s="155"/>
    </row>
    <row r="41" spans="2:17" x14ac:dyDescent="0.25">
      <c r="B41" s="156" t="s">
        <v>148</v>
      </c>
      <c r="C41" s="156" t="s">
        <v>78</v>
      </c>
      <c r="D41" s="156"/>
      <c r="E41" s="166">
        <v>8.3000000000000007</v>
      </c>
      <c r="F41" s="156">
        <v>8.1999999999999993</v>
      </c>
      <c r="G41" s="162">
        <v>16.399999999999999</v>
      </c>
      <c r="H41" s="156">
        <v>8453</v>
      </c>
      <c r="I41" s="156">
        <v>81954</v>
      </c>
      <c r="J41" s="168" t="s">
        <v>291</v>
      </c>
      <c r="K41" s="156"/>
      <c r="L41" s="156"/>
      <c r="M41" s="156"/>
      <c r="N41" s="156"/>
      <c r="O41" s="156"/>
      <c r="P41" s="156"/>
      <c r="Q41" s="155"/>
    </row>
    <row r="42" spans="2:17" x14ac:dyDescent="0.25">
      <c r="B42" s="156" t="s">
        <v>147</v>
      </c>
      <c r="C42" s="156" t="s">
        <v>78</v>
      </c>
      <c r="D42" s="156"/>
      <c r="E42" s="166">
        <v>8.1999999999999993</v>
      </c>
      <c r="F42" s="156">
        <v>8</v>
      </c>
      <c r="G42" s="162">
        <v>16.100000000000001</v>
      </c>
      <c r="H42" s="156">
        <v>7088</v>
      </c>
      <c r="I42" s="156">
        <v>77054</v>
      </c>
      <c r="J42" s="168" t="s">
        <v>295</v>
      </c>
      <c r="K42" s="156"/>
      <c r="L42" s="156"/>
      <c r="M42" s="156"/>
      <c r="N42" s="156"/>
      <c r="O42" s="156"/>
      <c r="P42" s="156"/>
      <c r="Q42" s="155"/>
    </row>
    <row r="43" spans="2:17" x14ac:dyDescent="0.25">
      <c r="B43" s="156" t="s">
        <v>137</v>
      </c>
      <c r="C43" s="156" t="s">
        <v>78</v>
      </c>
      <c r="D43" s="156"/>
      <c r="E43" s="166">
        <v>8.3000000000000007</v>
      </c>
      <c r="F43" s="156">
        <v>8.1999999999999993</v>
      </c>
      <c r="G43" s="162">
        <v>16.5</v>
      </c>
      <c r="H43" s="156">
        <v>6684</v>
      </c>
      <c r="I43" s="156">
        <v>73712</v>
      </c>
      <c r="J43" s="168" t="s">
        <v>295</v>
      </c>
      <c r="K43" s="156"/>
      <c r="L43" s="156"/>
      <c r="M43" s="156"/>
      <c r="N43" s="156"/>
      <c r="O43" s="156"/>
      <c r="P43" s="156"/>
      <c r="Q43" s="155"/>
    </row>
    <row r="44" spans="2:17" x14ac:dyDescent="0.25">
      <c r="B44" s="156" t="s">
        <v>133</v>
      </c>
      <c r="C44" s="156" t="s">
        <v>78</v>
      </c>
      <c r="D44" s="156"/>
      <c r="E44" s="166">
        <v>5.8</v>
      </c>
      <c r="F44" s="156">
        <v>5.5</v>
      </c>
      <c r="G44" s="162">
        <v>11.3</v>
      </c>
      <c r="H44" s="156">
        <v>5049</v>
      </c>
      <c r="I44" s="156">
        <v>54639</v>
      </c>
      <c r="J44" s="168" t="s">
        <v>295</v>
      </c>
      <c r="K44" s="156"/>
      <c r="L44" s="156"/>
      <c r="M44" s="156"/>
      <c r="N44" s="156"/>
      <c r="O44" s="156"/>
      <c r="P44" s="156"/>
      <c r="Q44" s="155"/>
    </row>
    <row r="45" spans="2:17" x14ac:dyDescent="0.25">
      <c r="B45" s="156" t="s">
        <v>139</v>
      </c>
      <c r="C45" s="156" t="s">
        <v>78</v>
      </c>
      <c r="D45" s="156"/>
      <c r="E45" s="166">
        <v>8.9</v>
      </c>
      <c r="F45" s="156">
        <v>8.6999999999999993</v>
      </c>
      <c r="G45" s="162">
        <v>17.600000000000001</v>
      </c>
      <c r="H45" s="156">
        <v>8045</v>
      </c>
      <c r="I45" s="156">
        <v>90041</v>
      </c>
      <c r="J45" s="168" t="s">
        <v>295</v>
      </c>
      <c r="K45" s="156"/>
      <c r="L45" s="156"/>
      <c r="M45" s="156"/>
      <c r="N45" s="156"/>
      <c r="O45" s="156"/>
      <c r="P45" s="156"/>
      <c r="Q45" s="155"/>
    </row>
    <row r="46" spans="2:17" x14ac:dyDescent="0.25">
      <c r="B46" s="156" t="s">
        <v>136</v>
      </c>
      <c r="C46" s="156" t="s">
        <v>78</v>
      </c>
      <c r="D46" s="156"/>
      <c r="E46" s="166">
        <v>5</v>
      </c>
      <c r="F46" s="156">
        <v>4.5</v>
      </c>
      <c r="G46" s="162">
        <v>9.5</v>
      </c>
      <c r="H46" s="156">
        <v>4566</v>
      </c>
      <c r="I46" s="156">
        <v>57162</v>
      </c>
      <c r="J46" s="168" t="s">
        <v>292</v>
      </c>
      <c r="K46" s="156"/>
      <c r="L46" s="156"/>
      <c r="M46" s="156"/>
      <c r="N46" s="156"/>
      <c r="O46" s="156"/>
      <c r="P46" s="156"/>
      <c r="Q46" s="155"/>
    </row>
    <row r="47" spans="2:17" x14ac:dyDescent="0.25">
      <c r="B47" s="156" t="s">
        <v>134</v>
      </c>
      <c r="C47" s="156" t="s">
        <v>78</v>
      </c>
      <c r="D47" s="156"/>
      <c r="E47" s="166">
        <v>8.5</v>
      </c>
      <c r="F47" s="156">
        <v>8.4</v>
      </c>
      <c r="G47" s="162">
        <v>16.8</v>
      </c>
      <c r="H47" s="156">
        <v>7188</v>
      </c>
      <c r="I47" s="156">
        <v>83655</v>
      </c>
      <c r="J47" s="168" t="s">
        <v>295</v>
      </c>
      <c r="K47" s="156"/>
      <c r="L47" s="156"/>
      <c r="M47" s="156"/>
      <c r="N47" s="156"/>
      <c r="O47" s="156"/>
      <c r="P47" s="156"/>
      <c r="Q47" s="155"/>
    </row>
    <row r="48" spans="2:17" x14ac:dyDescent="0.25">
      <c r="B48" s="156" t="s">
        <v>151</v>
      </c>
      <c r="C48" s="156" t="s">
        <v>78</v>
      </c>
      <c r="D48" s="156"/>
      <c r="E48" s="166">
        <v>9.1999999999999993</v>
      </c>
      <c r="F48" s="156">
        <v>9.1</v>
      </c>
      <c r="G48" s="162">
        <v>18.3</v>
      </c>
      <c r="H48" s="156">
        <v>7465</v>
      </c>
      <c r="I48" s="156">
        <v>84974</v>
      </c>
      <c r="J48" s="168" t="s">
        <v>295</v>
      </c>
      <c r="K48" s="156"/>
      <c r="L48" s="156"/>
      <c r="M48" s="156"/>
      <c r="N48" s="156"/>
      <c r="O48" s="156"/>
      <c r="P48" s="156"/>
      <c r="Q48" s="155"/>
    </row>
    <row r="49" spans="2:17" x14ac:dyDescent="0.25">
      <c r="B49" s="156" t="s">
        <v>140</v>
      </c>
      <c r="C49" s="156" t="s">
        <v>78</v>
      </c>
      <c r="D49" s="156"/>
      <c r="E49" s="166">
        <v>8.1</v>
      </c>
      <c r="F49" s="156">
        <v>8</v>
      </c>
      <c r="G49" s="162">
        <v>16</v>
      </c>
      <c r="H49" s="156">
        <v>7079</v>
      </c>
      <c r="I49" s="156">
        <v>61815</v>
      </c>
      <c r="J49" s="168" t="s">
        <v>297</v>
      </c>
      <c r="K49" s="156"/>
      <c r="L49" s="156"/>
      <c r="M49" s="156"/>
      <c r="N49" s="156"/>
      <c r="O49" s="156"/>
      <c r="P49" s="156"/>
      <c r="Q49" s="155"/>
    </row>
    <row r="50" spans="2:17" x14ac:dyDescent="0.25">
      <c r="B50" s="156" t="s">
        <v>143</v>
      </c>
      <c r="C50" s="156" t="s">
        <v>78</v>
      </c>
      <c r="D50" s="156"/>
      <c r="E50" s="166">
        <v>7.9</v>
      </c>
      <c r="F50" s="156">
        <v>7.8</v>
      </c>
      <c r="G50" s="162">
        <v>15.7</v>
      </c>
      <c r="H50" s="156">
        <v>7290</v>
      </c>
      <c r="I50" s="156">
        <v>74235</v>
      </c>
      <c r="J50" s="168" t="s">
        <v>291</v>
      </c>
      <c r="K50" s="156"/>
      <c r="L50" s="156"/>
      <c r="M50" s="156"/>
      <c r="N50" s="156"/>
      <c r="O50" s="156"/>
      <c r="P50" s="156"/>
      <c r="Q50" s="155"/>
    </row>
    <row r="51" spans="2:17" x14ac:dyDescent="0.25">
      <c r="B51" s="156" t="s">
        <v>153</v>
      </c>
      <c r="C51" s="156" t="s">
        <v>78</v>
      </c>
      <c r="D51" s="156"/>
      <c r="E51" s="166">
        <v>7.3</v>
      </c>
      <c r="F51" s="156">
        <v>7.1</v>
      </c>
      <c r="G51" s="162">
        <v>14.4</v>
      </c>
      <c r="H51" s="156">
        <v>6322</v>
      </c>
      <c r="I51" s="156">
        <v>47513</v>
      </c>
      <c r="J51" s="168" t="s">
        <v>299</v>
      </c>
      <c r="K51" s="156"/>
      <c r="L51" s="156"/>
      <c r="M51" s="156"/>
      <c r="N51" s="156"/>
      <c r="O51" s="156"/>
      <c r="P51" s="156"/>
    </row>
    <row r="52" spans="2:17" x14ac:dyDescent="0.25">
      <c r="B52" s="156" t="s">
        <v>144</v>
      </c>
      <c r="C52" s="156" t="s">
        <v>78</v>
      </c>
      <c r="D52" s="156"/>
      <c r="E52" s="166">
        <v>7.5</v>
      </c>
      <c r="F52" s="156">
        <v>7.3</v>
      </c>
      <c r="G52" s="162">
        <v>14.8</v>
      </c>
      <c r="H52" s="156">
        <v>6263</v>
      </c>
      <c r="I52" s="156">
        <v>61285</v>
      </c>
      <c r="J52" s="168" t="s">
        <v>291</v>
      </c>
      <c r="K52" s="156"/>
      <c r="L52" s="156"/>
      <c r="M52" s="156"/>
      <c r="N52" s="156"/>
      <c r="O52" s="156"/>
      <c r="P52" s="156"/>
      <c r="Q52" s="155"/>
    </row>
    <row r="53" spans="2:17" x14ac:dyDescent="0.25">
      <c r="B53" s="156" t="s">
        <v>145</v>
      </c>
      <c r="C53" s="156" t="s">
        <v>78</v>
      </c>
      <c r="D53" s="156"/>
      <c r="E53" s="166">
        <v>8.4</v>
      </c>
      <c r="F53" s="156">
        <v>8.3000000000000007</v>
      </c>
      <c r="G53" s="162">
        <v>16.7</v>
      </c>
      <c r="H53" s="156">
        <v>6872</v>
      </c>
      <c r="I53" s="156">
        <v>70809</v>
      </c>
      <c r="J53" s="168" t="s">
        <v>291</v>
      </c>
      <c r="K53" s="156"/>
      <c r="L53" s="156"/>
      <c r="M53" s="156"/>
      <c r="N53" s="156"/>
      <c r="O53" s="156"/>
      <c r="P53" s="156"/>
      <c r="Q53" s="155"/>
    </row>
    <row r="54" spans="2:17" x14ac:dyDescent="0.25">
      <c r="B54" s="156" t="s">
        <v>146</v>
      </c>
      <c r="C54" s="156" t="s">
        <v>78</v>
      </c>
      <c r="D54" s="156"/>
      <c r="E54" s="166">
        <v>7.9</v>
      </c>
      <c r="F54" s="156">
        <v>7.8</v>
      </c>
      <c r="G54" s="162">
        <v>15.7</v>
      </c>
      <c r="H54" s="156">
        <v>7608</v>
      </c>
      <c r="I54" s="156">
        <v>95595</v>
      </c>
      <c r="J54" s="168" t="s">
        <v>292</v>
      </c>
      <c r="K54" s="156"/>
      <c r="L54" s="156"/>
      <c r="M54" s="156"/>
      <c r="N54" s="156"/>
      <c r="O54" s="156"/>
      <c r="P54" s="156"/>
      <c r="Q54" s="155"/>
    </row>
    <row r="55" spans="2:17" x14ac:dyDescent="0.25">
      <c r="B55" s="156" t="s">
        <v>152</v>
      </c>
      <c r="C55" s="156" t="s">
        <v>78</v>
      </c>
      <c r="D55" s="156"/>
      <c r="E55" s="166">
        <v>8</v>
      </c>
      <c r="F55" s="156">
        <v>7.9</v>
      </c>
      <c r="G55" s="162">
        <v>16</v>
      </c>
      <c r="H55" s="156">
        <v>6665</v>
      </c>
      <c r="I55" s="156">
        <v>72175</v>
      </c>
      <c r="J55" s="168" t="s">
        <v>295</v>
      </c>
      <c r="K55" s="156"/>
      <c r="L55" s="156"/>
      <c r="M55" s="156"/>
      <c r="N55" s="156"/>
      <c r="O55" s="156"/>
      <c r="P55" s="156"/>
      <c r="Q55" s="155"/>
    </row>
    <row r="56" spans="2:17" x14ac:dyDescent="0.25">
      <c r="B56" s="156" t="s">
        <v>168</v>
      </c>
      <c r="C56" s="156" t="s">
        <v>79</v>
      </c>
      <c r="D56" s="156"/>
      <c r="E56" s="166">
        <v>6.9</v>
      </c>
      <c r="F56" s="156">
        <v>6.9</v>
      </c>
      <c r="G56" s="162">
        <v>13.8</v>
      </c>
      <c r="H56" s="156">
        <v>5025</v>
      </c>
      <c r="I56" s="156">
        <v>43912</v>
      </c>
      <c r="J56" s="168" t="s">
        <v>297</v>
      </c>
      <c r="K56" s="156"/>
      <c r="L56" s="156"/>
      <c r="M56" s="156"/>
      <c r="N56" s="156"/>
      <c r="O56" s="156"/>
      <c r="P56" s="156"/>
      <c r="Q56" s="155"/>
    </row>
    <row r="57" spans="2:17" x14ac:dyDescent="0.25">
      <c r="B57" s="156" t="s">
        <v>158</v>
      </c>
      <c r="C57" s="156" t="s">
        <v>79</v>
      </c>
      <c r="D57" s="156"/>
      <c r="E57" s="166">
        <v>9.1</v>
      </c>
      <c r="F57" s="156">
        <v>8.8000000000000007</v>
      </c>
      <c r="G57" s="162">
        <v>17.899999999999999</v>
      </c>
      <c r="H57" s="156">
        <v>7048</v>
      </c>
      <c r="I57" s="156">
        <v>64257</v>
      </c>
      <c r="J57" s="168" t="s">
        <v>297</v>
      </c>
      <c r="K57" s="156"/>
      <c r="L57" s="156"/>
      <c r="M57" s="156"/>
      <c r="N57" s="156"/>
      <c r="O57" s="156"/>
      <c r="P57" s="156"/>
      <c r="Q57" s="155"/>
    </row>
    <row r="58" spans="2:17" x14ac:dyDescent="0.25">
      <c r="B58" s="156" t="s">
        <v>167</v>
      </c>
      <c r="C58" s="156" t="s">
        <v>79</v>
      </c>
      <c r="D58" s="156"/>
      <c r="E58" s="166">
        <v>8.3000000000000007</v>
      </c>
      <c r="F58" s="156">
        <v>8.1999999999999993</v>
      </c>
      <c r="G58" s="162">
        <v>16.399999999999999</v>
      </c>
      <c r="H58" s="156">
        <v>6751</v>
      </c>
      <c r="I58" s="156">
        <v>64492</v>
      </c>
      <c r="J58" s="168" t="s">
        <v>291</v>
      </c>
      <c r="K58" s="156"/>
      <c r="L58" s="156"/>
      <c r="M58" s="156"/>
      <c r="N58" s="156"/>
      <c r="O58" s="156"/>
      <c r="P58" s="156"/>
      <c r="Q58" s="155"/>
    </row>
    <row r="59" spans="2:17" x14ac:dyDescent="0.25">
      <c r="B59" s="156" t="s">
        <v>156</v>
      </c>
      <c r="C59" s="156" t="s">
        <v>79</v>
      </c>
      <c r="D59" s="156"/>
      <c r="E59" s="166">
        <v>7.7</v>
      </c>
      <c r="F59" s="156">
        <v>7.6</v>
      </c>
      <c r="G59" s="162">
        <v>15.2</v>
      </c>
      <c r="H59" s="156">
        <v>7017</v>
      </c>
      <c r="I59" s="156">
        <v>58747</v>
      </c>
      <c r="J59" s="168" t="s">
        <v>298</v>
      </c>
      <c r="K59" s="156"/>
      <c r="L59" s="156"/>
      <c r="M59" s="156"/>
      <c r="N59" s="156"/>
      <c r="O59" s="156"/>
      <c r="P59" s="156"/>
      <c r="Q59" s="155"/>
    </row>
    <row r="60" spans="2:17" x14ac:dyDescent="0.25">
      <c r="B60" s="156" t="s">
        <v>154</v>
      </c>
      <c r="C60" s="156" t="s">
        <v>79</v>
      </c>
      <c r="D60" s="156"/>
      <c r="E60" s="166">
        <v>7.8</v>
      </c>
      <c r="F60" s="156">
        <v>7.8</v>
      </c>
      <c r="G60" s="162">
        <v>15.6</v>
      </c>
      <c r="H60" s="156">
        <v>6641</v>
      </c>
      <c r="I60" s="156">
        <v>61225</v>
      </c>
      <c r="J60" s="168" t="s">
        <v>297</v>
      </c>
      <c r="K60" s="156"/>
      <c r="L60" s="156"/>
      <c r="M60" s="156"/>
      <c r="N60" s="156"/>
      <c r="O60" s="156"/>
      <c r="P60" s="156"/>
      <c r="Q60" s="155"/>
    </row>
    <row r="61" spans="2:17" x14ac:dyDescent="0.25">
      <c r="B61" s="156" t="s">
        <v>160</v>
      </c>
      <c r="C61" s="156" t="s">
        <v>79</v>
      </c>
      <c r="D61" s="156"/>
      <c r="E61" s="166">
        <v>8.9</v>
      </c>
      <c r="F61" s="156">
        <v>8.4</v>
      </c>
      <c r="G61" s="162">
        <v>17.3</v>
      </c>
      <c r="H61" s="156">
        <v>6324</v>
      </c>
      <c r="I61" s="156">
        <v>63949</v>
      </c>
      <c r="J61" s="168" t="s">
        <v>291</v>
      </c>
      <c r="K61" s="156"/>
      <c r="L61" s="156"/>
      <c r="M61" s="156"/>
      <c r="N61" s="156"/>
      <c r="O61" s="156"/>
      <c r="P61" s="156"/>
      <c r="Q61" s="155"/>
    </row>
    <row r="62" spans="2:17" x14ac:dyDescent="0.25">
      <c r="B62" s="156" t="s">
        <v>155</v>
      </c>
      <c r="C62" s="156" t="s">
        <v>79</v>
      </c>
      <c r="D62" s="156"/>
      <c r="E62" s="166">
        <v>8.8000000000000007</v>
      </c>
      <c r="F62" s="156">
        <v>8.1999999999999993</v>
      </c>
      <c r="G62" s="162">
        <v>17</v>
      </c>
      <c r="H62" s="156">
        <v>6716</v>
      </c>
      <c r="I62" s="156">
        <v>64558</v>
      </c>
      <c r="J62" s="168" t="s">
        <v>291</v>
      </c>
      <c r="K62" s="156"/>
      <c r="L62" s="156"/>
      <c r="M62" s="156"/>
      <c r="N62" s="156"/>
      <c r="O62" s="156"/>
      <c r="P62" s="156"/>
      <c r="Q62" s="155"/>
    </row>
    <row r="63" spans="2:17" x14ac:dyDescent="0.25">
      <c r="B63" s="156" t="s">
        <v>164</v>
      </c>
      <c r="C63" s="156" t="s">
        <v>79</v>
      </c>
      <c r="D63" s="156"/>
      <c r="E63" s="166">
        <v>7.7</v>
      </c>
      <c r="F63" s="156">
        <v>7.4</v>
      </c>
      <c r="G63" s="162">
        <v>15.1</v>
      </c>
      <c r="H63" s="156">
        <v>6313</v>
      </c>
      <c r="I63" s="156">
        <v>63966</v>
      </c>
      <c r="J63" s="168" t="s">
        <v>291</v>
      </c>
      <c r="K63" s="156"/>
      <c r="L63" s="156"/>
      <c r="M63" s="156"/>
      <c r="N63" s="156"/>
      <c r="O63" s="156"/>
      <c r="P63" s="156"/>
      <c r="Q63" s="155"/>
    </row>
    <row r="64" spans="2:17" x14ac:dyDescent="0.25">
      <c r="B64" s="156" t="s">
        <v>159</v>
      </c>
      <c r="C64" s="156" t="s">
        <v>79</v>
      </c>
      <c r="D64" s="156"/>
      <c r="E64" s="166">
        <v>9.3000000000000007</v>
      </c>
      <c r="F64" s="156">
        <v>9.1999999999999993</v>
      </c>
      <c r="G64" s="162">
        <v>18.5</v>
      </c>
      <c r="H64" s="156">
        <v>7577</v>
      </c>
      <c r="I64" s="156">
        <v>56117</v>
      </c>
      <c r="J64" s="168" t="s">
        <v>300</v>
      </c>
      <c r="K64" s="156"/>
      <c r="L64" s="156"/>
      <c r="M64" s="156"/>
      <c r="N64" s="156"/>
      <c r="O64" s="156"/>
      <c r="P64" s="156"/>
      <c r="Q64" s="155"/>
    </row>
    <row r="65" spans="2:17" x14ac:dyDescent="0.25">
      <c r="B65" s="156" t="s">
        <v>162</v>
      </c>
      <c r="C65" s="156" t="s">
        <v>79</v>
      </c>
      <c r="D65" s="156"/>
      <c r="E65" s="166">
        <v>8.6</v>
      </c>
      <c r="F65" s="156">
        <v>8.5</v>
      </c>
      <c r="G65" s="162">
        <v>17.100000000000001</v>
      </c>
      <c r="H65" s="156">
        <v>7670</v>
      </c>
      <c r="I65" s="156">
        <v>53295</v>
      </c>
      <c r="J65" s="168" t="s">
        <v>300</v>
      </c>
      <c r="K65" s="156"/>
      <c r="L65" s="156"/>
      <c r="M65" s="156"/>
      <c r="N65" s="156"/>
      <c r="O65" s="156"/>
      <c r="P65" s="156"/>
      <c r="Q65" s="155"/>
    </row>
    <row r="66" spans="2:17" x14ac:dyDescent="0.25">
      <c r="B66" s="156" t="s">
        <v>172</v>
      </c>
      <c r="C66" s="156" t="s">
        <v>79</v>
      </c>
      <c r="D66" s="156"/>
      <c r="E66" s="166">
        <v>8.8000000000000007</v>
      </c>
      <c r="F66" s="156">
        <v>8.8000000000000007</v>
      </c>
      <c r="G66" s="162">
        <v>17.600000000000001</v>
      </c>
      <c r="H66" s="156">
        <v>7477</v>
      </c>
      <c r="I66" s="156">
        <v>56598</v>
      </c>
      <c r="J66" s="168" t="s">
        <v>299</v>
      </c>
      <c r="K66" s="156"/>
      <c r="L66" s="156"/>
      <c r="M66" s="156"/>
      <c r="N66" s="156"/>
      <c r="O66" s="156"/>
      <c r="P66" s="156"/>
      <c r="Q66" s="155"/>
    </row>
    <row r="67" spans="2:17" x14ac:dyDescent="0.25">
      <c r="B67" s="156" t="s">
        <v>161</v>
      </c>
      <c r="C67" s="156" t="s">
        <v>79</v>
      </c>
      <c r="D67" s="156"/>
      <c r="E67" s="166">
        <v>7</v>
      </c>
      <c r="F67" s="156">
        <v>6.8</v>
      </c>
      <c r="G67" s="162">
        <v>13.8</v>
      </c>
      <c r="H67" s="156">
        <v>7528</v>
      </c>
      <c r="I67" s="156">
        <v>43167</v>
      </c>
      <c r="J67" s="168" t="s">
        <v>301</v>
      </c>
      <c r="K67" s="156"/>
      <c r="L67" s="156"/>
      <c r="M67" s="156"/>
      <c r="N67" s="156"/>
      <c r="O67" s="156"/>
      <c r="P67" s="156"/>
      <c r="Q67" s="155"/>
    </row>
    <row r="68" spans="2:17" x14ac:dyDescent="0.25">
      <c r="B68" s="156" t="s">
        <v>170</v>
      </c>
      <c r="C68" s="156" t="s">
        <v>79</v>
      </c>
      <c r="D68" s="156"/>
      <c r="E68" s="166">
        <v>9</v>
      </c>
      <c r="F68" s="156">
        <v>8.8000000000000007</v>
      </c>
      <c r="G68" s="162">
        <v>17.8</v>
      </c>
      <c r="H68" s="156">
        <v>8337</v>
      </c>
      <c r="I68" s="156">
        <v>38545</v>
      </c>
      <c r="J68" s="168" t="s">
        <v>303</v>
      </c>
      <c r="K68" s="156"/>
      <c r="L68" s="156"/>
      <c r="M68" s="156"/>
      <c r="N68" s="156"/>
      <c r="O68" s="156"/>
      <c r="P68" s="156"/>
      <c r="Q68" s="155"/>
    </row>
    <row r="69" spans="2:17" x14ac:dyDescent="0.25">
      <c r="B69" s="156" t="s">
        <v>165</v>
      </c>
      <c r="C69" s="156" t="s">
        <v>79</v>
      </c>
      <c r="D69" s="156"/>
      <c r="E69" s="166">
        <v>7.8</v>
      </c>
      <c r="F69" s="156">
        <v>7.7</v>
      </c>
      <c r="G69" s="162">
        <v>15.5</v>
      </c>
      <c r="H69" s="156">
        <v>7676</v>
      </c>
      <c r="I69" s="156">
        <v>57528</v>
      </c>
      <c r="J69" s="168" t="s">
        <v>299</v>
      </c>
      <c r="K69" s="156"/>
      <c r="L69" s="156"/>
      <c r="M69" s="156"/>
      <c r="N69" s="156"/>
      <c r="O69" s="156"/>
      <c r="P69" s="156"/>
      <c r="Q69" s="155"/>
    </row>
    <row r="70" spans="2:17" x14ac:dyDescent="0.25">
      <c r="B70" s="156" t="s">
        <v>166</v>
      </c>
      <c r="C70" s="156" t="s">
        <v>79</v>
      </c>
      <c r="D70" s="156"/>
      <c r="E70" s="166">
        <v>8.5</v>
      </c>
      <c r="F70" s="156">
        <v>8.4</v>
      </c>
      <c r="G70" s="162">
        <v>16.8</v>
      </c>
      <c r="H70" s="156">
        <v>7147</v>
      </c>
      <c r="I70" s="156">
        <v>58927</v>
      </c>
      <c r="J70" s="168" t="s">
        <v>298</v>
      </c>
      <c r="K70" s="156"/>
      <c r="L70" s="156"/>
      <c r="M70" s="156"/>
      <c r="N70" s="156"/>
      <c r="O70" s="156"/>
      <c r="P70" s="156"/>
      <c r="Q70" s="155"/>
    </row>
    <row r="71" spans="2:17" x14ac:dyDescent="0.25">
      <c r="B71" s="156" t="s">
        <v>157</v>
      </c>
      <c r="C71" s="156" t="s">
        <v>79</v>
      </c>
      <c r="D71" s="156"/>
      <c r="E71" s="166">
        <v>8.5</v>
      </c>
      <c r="F71" s="156">
        <v>8.4</v>
      </c>
      <c r="G71" s="162">
        <v>16.899999999999999</v>
      </c>
      <c r="H71" s="156">
        <v>7224</v>
      </c>
      <c r="I71" s="156">
        <v>69468</v>
      </c>
      <c r="J71" s="168" t="s">
        <v>291</v>
      </c>
      <c r="K71" s="156"/>
      <c r="L71" s="156"/>
      <c r="M71" s="156"/>
      <c r="N71" s="156"/>
      <c r="O71" s="156"/>
      <c r="P71" s="156"/>
      <c r="Q71" s="155"/>
    </row>
    <row r="72" spans="2:17" x14ac:dyDescent="0.25">
      <c r="B72" s="156" t="s">
        <v>169</v>
      </c>
      <c r="C72" s="156" t="s">
        <v>79</v>
      </c>
      <c r="D72" s="156"/>
      <c r="E72" s="166">
        <v>9.4</v>
      </c>
      <c r="F72" s="156">
        <v>9.1999999999999993</v>
      </c>
      <c r="G72" s="162">
        <v>18.600000000000001</v>
      </c>
      <c r="H72" s="156">
        <v>7233</v>
      </c>
      <c r="I72" s="156">
        <v>53646</v>
      </c>
      <c r="J72" s="168" t="s">
        <v>299</v>
      </c>
      <c r="K72" s="156"/>
      <c r="L72" s="156"/>
      <c r="M72" s="156"/>
      <c r="N72" s="156"/>
      <c r="O72" s="156"/>
      <c r="P72" s="156"/>
      <c r="Q72" s="155"/>
    </row>
    <row r="73" spans="2:17" x14ac:dyDescent="0.25">
      <c r="B73" s="156" t="s">
        <v>171</v>
      </c>
      <c r="C73" s="156" t="s">
        <v>79</v>
      </c>
      <c r="D73" s="156"/>
      <c r="E73" s="166">
        <v>8</v>
      </c>
      <c r="F73" s="156">
        <v>7.8</v>
      </c>
      <c r="G73" s="162">
        <v>15.8</v>
      </c>
      <c r="H73" s="156">
        <v>6928</v>
      </c>
      <c r="I73" s="156">
        <v>39207</v>
      </c>
      <c r="J73" s="168" t="s">
        <v>304</v>
      </c>
      <c r="K73" s="156"/>
      <c r="L73" s="156"/>
      <c r="M73" s="156"/>
      <c r="N73" s="156"/>
      <c r="O73" s="156"/>
      <c r="P73" s="156"/>
      <c r="Q73" s="155"/>
    </row>
    <row r="74" spans="2:17" x14ac:dyDescent="0.25">
      <c r="B74" s="156" t="s">
        <v>163</v>
      </c>
      <c r="C74" s="156" t="s">
        <v>79</v>
      </c>
      <c r="D74" s="156"/>
      <c r="E74" s="166">
        <v>10.8</v>
      </c>
      <c r="F74" s="156">
        <v>10.5</v>
      </c>
      <c r="G74" s="162">
        <v>21.3</v>
      </c>
      <c r="H74" s="156">
        <v>9007</v>
      </c>
      <c r="I74" s="156">
        <v>58086</v>
      </c>
      <c r="J74" s="168" t="s">
        <v>302</v>
      </c>
      <c r="K74" s="156"/>
      <c r="L74" s="156"/>
      <c r="M74" s="156"/>
      <c r="N74" s="156"/>
      <c r="O74" s="156"/>
      <c r="P74" s="156"/>
      <c r="Q74" s="155"/>
    </row>
    <row r="75" spans="2:17" x14ac:dyDescent="0.25">
      <c r="B75" s="156" t="s">
        <v>187</v>
      </c>
      <c r="C75" s="156" t="s">
        <v>80</v>
      </c>
      <c r="D75" s="156"/>
      <c r="E75" s="166">
        <v>7.8</v>
      </c>
      <c r="F75" s="156">
        <v>7.7</v>
      </c>
      <c r="G75" s="162">
        <v>15.6</v>
      </c>
      <c r="H75" s="156">
        <v>7812</v>
      </c>
      <c r="I75" s="156">
        <v>62944</v>
      </c>
      <c r="J75" s="168" t="s">
        <v>298</v>
      </c>
      <c r="K75" s="156"/>
      <c r="L75" s="156"/>
      <c r="M75" s="156"/>
      <c r="N75" s="156"/>
      <c r="O75" s="156"/>
      <c r="P75" s="156"/>
      <c r="Q75" s="155"/>
    </row>
    <row r="76" spans="2:17" x14ac:dyDescent="0.25">
      <c r="B76" s="156" t="s">
        <v>178</v>
      </c>
      <c r="C76" s="156" t="s">
        <v>80</v>
      </c>
      <c r="D76" s="156"/>
      <c r="E76" s="166">
        <v>6.5</v>
      </c>
      <c r="F76" s="156">
        <v>6.2</v>
      </c>
      <c r="G76" s="162">
        <v>12.7</v>
      </c>
      <c r="H76" s="156">
        <v>5957</v>
      </c>
      <c r="I76" s="156">
        <v>80672</v>
      </c>
      <c r="J76" s="168" t="s">
        <v>294</v>
      </c>
      <c r="K76" s="156"/>
      <c r="L76" s="156"/>
      <c r="M76" s="156"/>
      <c r="N76" s="156"/>
      <c r="O76" s="156"/>
      <c r="P76" s="156"/>
      <c r="Q76" s="155"/>
    </row>
    <row r="77" spans="2:17" ht="45" x14ac:dyDescent="0.25">
      <c r="B77" s="171" t="s">
        <v>335</v>
      </c>
      <c r="C77" s="156" t="s">
        <v>80</v>
      </c>
      <c r="D77" s="156"/>
      <c r="E77" s="166">
        <v>7.3</v>
      </c>
      <c r="F77" s="156">
        <v>6.9</v>
      </c>
      <c r="G77" s="162">
        <v>14.2</v>
      </c>
      <c r="H77" s="156">
        <v>5667</v>
      </c>
      <c r="I77" s="156">
        <v>66177</v>
      </c>
      <c r="J77" s="168" t="s">
        <v>295</v>
      </c>
      <c r="K77" s="156"/>
      <c r="L77" s="156"/>
      <c r="M77" s="156"/>
      <c r="N77" s="156"/>
      <c r="O77" s="156"/>
      <c r="P77" s="156"/>
      <c r="Q77" s="155"/>
    </row>
    <row r="78" spans="2:17" x14ac:dyDescent="0.25">
      <c r="B78" s="156" t="s">
        <v>174</v>
      </c>
      <c r="C78" s="156" t="s">
        <v>80</v>
      </c>
      <c r="D78" s="156"/>
      <c r="E78" s="166">
        <v>6.7</v>
      </c>
      <c r="F78" s="156">
        <v>6.2</v>
      </c>
      <c r="G78" s="162">
        <v>12.9</v>
      </c>
      <c r="H78" s="156">
        <v>5320</v>
      </c>
      <c r="I78" s="156">
        <v>84059</v>
      </c>
      <c r="J78" s="168" t="s">
        <v>293</v>
      </c>
      <c r="K78" s="156"/>
      <c r="L78" s="156"/>
      <c r="M78" s="156"/>
      <c r="N78" s="156"/>
      <c r="O78" s="156"/>
      <c r="P78" s="156"/>
      <c r="Q78" s="155"/>
    </row>
    <row r="79" spans="2:17" x14ac:dyDescent="0.25">
      <c r="B79" s="156" t="s">
        <v>194</v>
      </c>
      <c r="C79" s="156" t="s">
        <v>80</v>
      </c>
      <c r="D79" s="156"/>
      <c r="E79" s="166">
        <v>7.1</v>
      </c>
      <c r="F79" s="156">
        <v>7.1</v>
      </c>
      <c r="G79" s="162">
        <v>14.2</v>
      </c>
      <c r="H79" s="156">
        <v>3581</v>
      </c>
      <c r="I79" s="156">
        <v>71942</v>
      </c>
      <c r="J79" s="168" t="s">
        <v>296</v>
      </c>
      <c r="K79" s="156"/>
      <c r="L79" s="156"/>
      <c r="M79" s="156"/>
      <c r="N79" s="156"/>
      <c r="O79" s="156"/>
      <c r="P79" s="156"/>
      <c r="Q79" s="155"/>
    </row>
    <row r="80" spans="2:17" x14ac:dyDescent="0.25">
      <c r="B80" s="156" t="s">
        <v>188</v>
      </c>
      <c r="C80" s="156" t="s">
        <v>80</v>
      </c>
      <c r="D80" s="156"/>
      <c r="E80" s="166">
        <v>7.7</v>
      </c>
      <c r="F80" s="156">
        <v>7.6</v>
      </c>
      <c r="G80" s="162">
        <v>15.3</v>
      </c>
      <c r="H80" s="156">
        <v>7904</v>
      </c>
      <c r="I80" s="156">
        <v>69189</v>
      </c>
      <c r="J80" s="168" t="s">
        <v>297</v>
      </c>
      <c r="K80" s="156"/>
      <c r="L80" s="156"/>
      <c r="M80" s="156"/>
      <c r="N80" s="156"/>
      <c r="O80" s="156"/>
      <c r="P80" s="156"/>
      <c r="Q80" s="155"/>
    </row>
    <row r="81" spans="2:17" x14ac:dyDescent="0.25">
      <c r="B81" s="156" t="s">
        <v>181</v>
      </c>
      <c r="C81" s="156" t="s">
        <v>80</v>
      </c>
      <c r="D81" s="156"/>
      <c r="E81" s="166">
        <v>7.4</v>
      </c>
      <c r="F81" s="156">
        <v>7.3</v>
      </c>
      <c r="G81" s="162">
        <v>14.8</v>
      </c>
      <c r="H81" s="156">
        <v>6961</v>
      </c>
      <c r="I81" s="156">
        <v>59992</v>
      </c>
      <c r="J81" s="168" t="s">
        <v>298</v>
      </c>
      <c r="K81" s="156"/>
      <c r="L81" s="156"/>
      <c r="M81" s="156"/>
      <c r="N81" s="156"/>
      <c r="O81" s="156"/>
      <c r="P81" s="156"/>
      <c r="Q81" s="155"/>
    </row>
    <row r="82" spans="2:17" x14ac:dyDescent="0.25">
      <c r="B82" s="156" t="s">
        <v>186</v>
      </c>
      <c r="C82" s="156" t="s">
        <v>80</v>
      </c>
      <c r="D82" s="156"/>
      <c r="E82" s="166">
        <v>7</v>
      </c>
      <c r="F82" s="156">
        <v>6.9</v>
      </c>
      <c r="G82" s="162">
        <v>13.9</v>
      </c>
      <c r="H82" s="156">
        <v>6475</v>
      </c>
      <c r="I82" s="156">
        <v>57991</v>
      </c>
      <c r="J82" s="168" t="s">
        <v>297</v>
      </c>
      <c r="K82" s="156"/>
      <c r="L82" s="156"/>
      <c r="M82" s="156"/>
      <c r="N82" s="156"/>
      <c r="O82" s="156"/>
      <c r="P82" s="156"/>
      <c r="Q82" s="155"/>
    </row>
    <row r="83" spans="2:17" x14ac:dyDescent="0.25">
      <c r="B83" s="156" t="s">
        <v>183</v>
      </c>
      <c r="C83" s="156" t="s">
        <v>80</v>
      </c>
      <c r="D83" s="156"/>
      <c r="E83" s="166">
        <v>8.4</v>
      </c>
      <c r="F83" s="156">
        <v>8.3000000000000007</v>
      </c>
      <c r="G83" s="162">
        <v>16.7</v>
      </c>
      <c r="H83" s="156">
        <v>7369</v>
      </c>
      <c r="I83" s="156">
        <v>70762</v>
      </c>
      <c r="J83" s="168" t="s">
        <v>291</v>
      </c>
      <c r="K83" s="156"/>
      <c r="L83" s="156"/>
      <c r="M83" s="156"/>
      <c r="N83" s="156"/>
      <c r="O83" s="156"/>
      <c r="P83" s="156"/>
      <c r="Q83" s="155"/>
    </row>
    <row r="84" spans="2:17" x14ac:dyDescent="0.25">
      <c r="B84" s="156" t="s">
        <v>191</v>
      </c>
      <c r="C84" s="156" t="s">
        <v>80</v>
      </c>
      <c r="D84" s="156"/>
      <c r="E84" s="166">
        <v>7.2</v>
      </c>
      <c r="F84" s="156">
        <v>7.2</v>
      </c>
      <c r="G84" s="162">
        <v>14.4</v>
      </c>
      <c r="H84" s="156">
        <v>6160</v>
      </c>
      <c r="I84" s="156">
        <v>58341</v>
      </c>
      <c r="J84" s="168" t="s">
        <v>297</v>
      </c>
      <c r="K84" s="156"/>
      <c r="L84" s="156"/>
      <c r="M84" s="156"/>
      <c r="N84" s="156"/>
      <c r="O84" s="156"/>
      <c r="P84" s="156"/>
      <c r="Q84" s="155"/>
    </row>
    <row r="85" spans="2:17" x14ac:dyDescent="0.25">
      <c r="B85" s="156" t="s">
        <v>176</v>
      </c>
      <c r="C85" s="156" t="s">
        <v>80</v>
      </c>
      <c r="D85" s="156"/>
      <c r="E85" s="166">
        <v>7.9</v>
      </c>
      <c r="F85" s="156">
        <v>7.5</v>
      </c>
      <c r="G85" s="162">
        <v>15.4</v>
      </c>
      <c r="H85" s="156">
        <v>6042</v>
      </c>
      <c r="I85" s="156">
        <v>81881</v>
      </c>
      <c r="J85" s="168" t="s">
        <v>294</v>
      </c>
      <c r="K85" s="156"/>
      <c r="L85" s="156"/>
      <c r="M85" s="156"/>
      <c r="N85" s="156"/>
      <c r="O85" s="156"/>
      <c r="P85" s="156"/>
      <c r="Q85" s="155"/>
    </row>
    <row r="86" spans="2:17" x14ac:dyDescent="0.25">
      <c r="B86" s="156" t="s">
        <v>189</v>
      </c>
      <c r="C86" s="156" t="s">
        <v>80</v>
      </c>
      <c r="D86" s="156"/>
      <c r="E86" s="166">
        <v>7.9</v>
      </c>
      <c r="F86" s="156">
        <v>7.8</v>
      </c>
      <c r="G86" s="162">
        <v>15.6</v>
      </c>
      <c r="H86" s="156">
        <v>8022</v>
      </c>
      <c r="I86" s="156">
        <v>59387</v>
      </c>
      <c r="J86" s="168" t="s">
        <v>300</v>
      </c>
      <c r="K86" s="156"/>
      <c r="L86" s="156"/>
      <c r="M86" s="156"/>
      <c r="N86" s="156"/>
      <c r="O86" s="156"/>
      <c r="P86" s="156"/>
      <c r="Q86" s="155"/>
    </row>
    <row r="87" spans="2:17" x14ac:dyDescent="0.25">
      <c r="B87" s="156" t="s">
        <v>182</v>
      </c>
      <c r="C87" s="156" t="s">
        <v>80</v>
      </c>
      <c r="D87" s="156"/>
      <c r="E87" s="166">
        <v>7.7</v>
      </c>
      <c r="F87" s="156">
        <v>7.6</v>
      </c>
      <c r="G87" s="162">
        <v>15.3</v>
      </c>
      <c r="H87" s="156">
        <v>7323</v>
      </c>
      <c r="I87" s="156">
        <v>70356</v>
      </c>
      <c r="J87" s="168" t="s">
        <v>291</v>
      </c>
      <c r="K87" s="156"/>
      <c r="L87" s="156"/>
      <c r="M87" s="156"/>
      <c r="N87" s="156"/>
      <c r="O87" s="156"/>
      <c r="P87" s="156"/>
      <c r="Q87" s="155"/>
    </row>
    <row r="88" spans="2:17" x14ac:dyDescent="0.25">
      <c r="B88" s="156" t="s">
        <v>184</v>
      </c>
      <c r="C88" s="156" t="s">
        <v>80</v>
      </c>
      <c r="D88" s="156"/>
      <c r="E88" s="166">
        <v>8</v>
      </c>
      <c r="F88" s="156">
        <v>7.9</v>
      </c>
      <c r="G88" s="162">
        <v>15.8</v>
      </c>
      <c r="H88" s="156">
        <v>7164</v>
      </c>
      <c r="I88" s="156">
        <v>78198</v>
      </c>
      <c r="J88" s="168" t="s">
        <v>295</v>
      </c>
      <c r="K88" s="156"/>
      <c r="L88" s="156"/>
      <c r="M88" s="156"/>
      <c r="N88" s="156"/>
      <c r="O88" s="156"/>
      <c r="P88" s="156"/>
      <c r="Q88" s="155"/>
    </row>
    <row r="89" spans="2:17" x14ac:dyDescent="0.25">
      <c r="B89" s="156" t="s">
        <v>177</v>
      </c>
      <c r="C89" s="156" t="s">
        <v>80</v>
      </c>
      <c r="D89" s="156"/>
      <c r="E89" s="166">
        <v>4.2</v>
      </c>
      <c r="F89" s="156">
        <v>3.8</v>
      </c>
      <c r="G89" s="162">
        <v>8</v>
      </c>
      <c r="H89" s="156">
        <v>4081</v>
      </c>
      <c r="I89" s="156">
        <v>57435</v>
      </c>
      <c r="J89" s="168" t="s">
        <v>294</v>
      </c>
      <c r="K89" s="156"/>
      <c r="L89" s="156"/>
      <c r="M89" s="156"/>
      <c r="N89" s="156"/>
      <c r="O89" s="156"/>
      <c r="P89" s="156"/>
      <c r="Q89" s="155"/>
    </row>
    <row r="90" spans="2:17" x14ac:dyDescent="0.25">
      <c r="B90" s="156" t="s">
        <v>180</v>
      </c>
      <c r="C90" s="156" t="s">
        <v>80</v>
      </c>
      <c r="D90" s="156"/>
      <c r="E90" s="166">
        <v>8.6999999999999993</v>
      </c>
      <c r="F90" s="156">
        <v>8.5</v>
      </c>
      <c r="G90" s="162">
        <v>17.2</v>
      </c>
      <c r="H90" s="156">
        <v>7303</v>
      </c>
      <c r="I90" s="156">
        <v>82519</v>
      </c>
      <c r="J90" s="168" t="s">
        <v>295</v>
      </c>
      <c r="K90" s="156"/>
      <c r="L90" s="156"/>
      <c r="M90" s="156"/>
      <c r="N90" s="156"/>
      <c r="O90" s="156"/>
      <c r="P90" s="156"/>
      <c r="Q90" s="155"/>
    </row>
    <row r="91" spans="2:17" x14ac:dyDescent="0.25">
      <c r="B91" s="156" t="s">
        <v>179</v>
      </c>
      <c r="C91" s="156" t="s">
        <v>80</v>
      </c>
      <c r="D91" s="156"/>
      <c r="E91" s="166">
        <v>8.1999999999999993</v>
      </c>
      <c r="F91" s="156">
        <v>8</v>
      </c>
      <c r="G91" s="162">
        <v>16.2</v>
      </c>
      <c r="H91" s="156">
        <v>7127</v>
      </c>
      <c r="I91" s="156">
        <v>76268</v>
      </c>
      <c r="J91" s="168" t="s">
        <v>295</v>
      </c>
      <c r="K91" s="156"/>
      <c r="L91" s="156"/>
      <c r="M91" s="156"/>
      <c r="N91" s="156"/>
      <c r="O91" s="156"/>
      <c r="P91" s="156"/>
      <c r="Q91" s="155"/>
    </row>
    <row r="92" spans="2:17" x14ac:dyDescent="0.25">
      <c r="B92" s="156" t="s">
        <v>192</v>
      </c>
      <c r="C92" s="156" t="s">
        <v>80</v>
      </c>
      <c r="D92" s="156"/>
      <c r="E92" s="166">
        <v>8</v>
      </c>
      <c r="F92" s="156">
        <v>7.8</v>
      </c>
      <c r="G92" s="162">
        <v>15.8</v>
      </c>
      <c r="H92" s="156">
        <v>6575</v>
      </c>
      <c r="I92" s="156">
        <v>67290</v>
      </c>
      <c r="J92" s="168" t="s">
        <v>291</v>
      </c>
      <c r="K92" s="156"/>
      <c r="L92" s="156"/>
      <c r="M92" s="156"/>
      <c r="N92" s="156"/>
      <c r="O92" s="156"/>
      <c r="P92" s="156"/>
      <c r="Q92" s="155"/>
    </row>
    <row r="93" spans="2:17" x14ac:dyDescent="0.25">
      <c r="B93" s="156" t="s">
        <v>175</v>
      </c>
      <c r="C93" s="156" t="s">
        <v>80</v>
      </c>
      <c r="D93" s="156"/>
      <c r="E93" s="166">
        <v>8.1999999999999993</v>
      </c>
      <c r="F93" s="156">
        <v>8</v>
      </c>
      <c r="G93" s="162">
        <v>16.2</v>
      </c>
      <c r="H93" s="156">
        <v>6509</v>
      </c>
      <c r="I93" s="156">
        <v>82141</v>
      </c>
      <c r="J93" s="168" t="s">
        <v>292</v>
      </c>
      <c r="K93" s="156"/>
      <c r="L93" s="156"/>
      <c r="M93" s="156"/>
      <c r="N93" s="156"/>
      <c r="O93" s="156"/>
      <c r="P93" s="156"/>
      <c r="Q93" s="155"/>
    </row>
    <row r="94" spans="2:17" x14ac:dyDescent="0.25">
      <c r="B94" s="156" t="s">
        <v>185</v>
      </c>
      <c r="C94" s="156" t="s">
        <v>80</v>
      </c>
      <c r="D94" s="156"/>
      <c r="E94" s="166">
        <v>7.9</v>
      </c>
      <c r="F94" s="156">
        <v>7.7</v>
      </c>
      <c r="G94" s="162">
        <v>15.6</v>
      </c>
      <c r="H94" s="156">
        <v>8315</v>
      </c>
      <c r="I94" s="156">
        <v>71919</v>
      </c>
      <c r="J94" s="168" t="s">
        <v>298</v>
      </c>
      <c r="K94" s="156"/>
      <c r="L94" s="156"/>
      <c r="M94" s="156"/>
      <c r="N94" s="156"/>
      <c r="O94" s="156"/>
      <c r="P94" s="156"/>
      <c r="Q94" s="155"/>
    </row>
    <row r="95" spans="2:17" x14ac:dyDescent="0.25">
      <c r="B95" s="156" t="s">
        <v>173</v>
      </c>
      <c r="C95" s="156" t="s">
        <v>80</v>
      </c>
      <c r="D95" s="156"/>
      <c r="E95" s="166">
        <v>2.5</v>
      </c>
      <c r="F95" s="156">
        <v>2.2999999999999998</v>
      </c>
      <c r="G95" s="162">
        <v>4.8</v>
      </c>
      <c r="H95" s="156">
        <v>4017</v>
      </c>
      <c r="I95" s="156">
        <v>48936</v>
      </c>
      <c r="J95" s="168" t="s">
        <v>292</v>
      </c>
      <c r="K95" s="156"/>
      <c r="L95" s="156"/>
      <c r="M95" s="156"/>
      <c r="N95" s="156"/>
      <c r="O95" s="156"/>
      <c r="P95" s="156"/>
      <c r="Q95" s="155"/>
    </row>
    <row r="96" spans="2:17" x14ac:dyDescent="0.25">
      <c r="B96" s="156" t="s">
        <v>193</v>
      </c>
      <c r="C96" s="156" t="s">
        <v>80</v>
      </c>
      <c r="D96" s="156"/>
      <c r="E96" s="166">
        <v>9.6</v>
      </c>
      <c r="F96" s="156">
        <v>9.5</v>
      </c>
      <c r="G96" s="162">
        <v>19</v>
      </c>
      <c r="H96" s="156">
        <v>7832</v>
      </c>
      <c r="I96" s="156">
        <v>80484</v>
      </c>
      <c r="J96" s="168" t="s">
        <v>291</v>
      </c>
      <c r="K96" s="156"/>
      <c r="L96" s="156"/>
      <c r="M96" s="156"/>
      <c r="N96" s="156"/>
      <c r="O96" s="156"/>
      <c r="P96" s="156"/>
      <c r="Q96" s="155"/>
    </row>
    <row r="97" spans="2:17" x14ac:dyDescent="0.25">
      <c r="B97" s="156" t="s">
        <v>201</v>
      </c>
      <c r="C97" s="156" t="s">
        <v>81</v>
      </c>
      <c r="D97" s="156"/>
      <c r="E97" s="166">
        <v>7.2</v>
      </c>
      <c r="F97" s="156">
        <v>6.7</v>
      </c>
      <c r="G97" s="162">
        <v>13.9</v>
      </c>
      <c r="H97" s="156">
        <v>6248</v>
      </c>
      <c r="I97" s="156">
        <v>79285</v>
      </c>
      <c r="J97" s="168" t="s">
        <v>292</v>
      </c>
      <c r="K97" s="156"/>
      <c r="L97" s="156"/>
      <c r="M97" s="156"/>
      <c r="N97" s="156"/>
      <c r="O97" s="156"/>
      <c r="P97" s="156"/>
      <c r="Q97" s="155"/>
    </row>
    <row r="98" spans="2:17" x14ac:dyDescent="0.25">
      <c r="B98" s="156" t="s">
        <v>212</v>
      </c>
      <c r="C98" s="156" t="s">
        <v>81</v>
      </c>
      <c r="D98" s="156"/>
      <c r="E98" s="166">
        <v>5.0999999999999996</v>
      </c>
      <c r="F98" s="156">
        <v>4.7</v>
      </c>
      <c r="G98" s="162">
        <v>9.8000000000000007</v>
      </c>
      <c r="H98" s="156">
        <v>4781</v>
      </c>
      <c r="I98" s="156">
        <v>55228</v>
      </c>
      <c r="J98" s="168" t="s">
        <v>295</v>
      </c>
      <c r="K98" s="156"/>
      <c r="L98" s="156"/>
      <c r="M98" s="156"/>
      <c r="N98" s="156"/>
      <c r="O98" s="156"/>
      <c r="P98" s="156"/>
      <c r="Q98" s="155"/>
    </row>
    <row r="99" spans="2:17" x14ac:dyDescent="0.25">
      <c r="B99" s="156" t="s">
        <v>209</v>
      </c>
      <c r="C99" s="156" t="s">
        <v>81</v>
      </c>
      <c r="D99" s="156"/>
      <c r="E99" s="166">
        <v>8.6999999999999993</v>
      </c>
      <c r="F99" s="156">
        <v>8.4</v>
      </c>
      <c r="G99" s="162">
        <v>17.100000000000001</v>
      </c>
      <c r="H99" s="156">
        <v>7568</v>
      </c>
      <c r="I99" s="156">
        <v>87364</v>
      </c>
      <c r="J99" s="168" t="s">
        <v>295</v>
      </c>
      <c r="K99" s="156"/>
      <c r="L99" s="156"/>
      <c r="M99" s="156"/>
      <c r="N99" s="156"/>
      <c r="O99" s="156"/>
      <c r="P99" s="156"/>
      <c r="Q99" s="155"/>
    </row>
    <row r="100" spans="2:17" x14ac:dyDescent="0.25">
      <c r="B100" s="156" t="s">
        <v>195</v>
      </c>
      <c r="C100" s="156" t="s">
        <v>81</v>
      </c>
      <c r="D100" s="156"/>
      <c r="E100" s="166">
        <v>7.3</v>
      </c>
      <c r="F100" s="156">
        <v>6.7</v>
      </c>
      <c r="G100" s="162">
        <v>14</v>
      </c>
      <c r="H100" s="156">
        <v>6063</v>
      </c>
      <c r="I100" s="156">
        <v>103105</v>
      </c>
      <c r="J100" s="168" t="s">
        <v>293</v>
      </c>
      <c r="K100" s="156"/>
      <c r="L100" s="156"/>
      <c r="M100" s="156"/>
      <c r="N100" s="156"/>
      <c r="O100" s="156"/>
      <c r="P100" s="156"/>
      <c r="Q100" s="155"/>
    </row>
    <row r="101" spans="2:17" x14ac:dyDescent="0.25">
      <c r="B101" s="156" t="s">
        <v>206</v>
      </c>
      <c r="C101" s="156" t="s">
        <v>81</v>
      </c>
      <c r="D101" s="156"/>
      <c r="E101" s="166">
        <v>8</v>
      </c>
      <c r="F101" s="156">
        <v>7.9</v>
      </c>
      <c r="G101" s="162">
        <v>15.9</v>
      </c>
      <c r="H101" s="156">
        <v>6843</v>
      </c>
      <c r="I101" s="156">
        <v>56403</v>
      </c>
      <c r="J101" s="168" t="s">
        <v>298</v>
      </c>
      <c r="K101" s="156"/>
      <c r="L101" s="156"/>
      <c r="M101" s="156"/>
      <c r="N101" s="156"/>
      <c r="O101" s="156"/>
      <c r="P101" s="156"/>
      <c r="Q101" s="155"/>
    </row>
    <row r="102" spans="2:17" x14ac:dyDescent="0.25">
      <c r="B102" s="156" t="s">
        <v>218</v>
      </c>
      <c r="C102" s="156" t="s">
        <v>81</v>
      </c>
      <c r="D102" s="156"/>
      <c r="E102" s="166">
        <v>7.2</v>
      </c>
      <c r="F102" s="156">
        <v>7</v>
      </c>
      <c r="G102" s="162">
        <v>14.2</v>
      </c>
      <c r="H102" s="156">
        <v>6055</v>
      </c>
      <c r="I102" s="156">
        <v>54367</v>
      </c>
      <c r="J102" s="168" t="s">
        <v>297</v>
      </c>
      <c r="K102" s="156"/>
      <c r="L102" s="156"/>
      <c r="M102" s="156"/>
      <c r="N102" s="156"/>
      <c r="O102" s="156"/>
      <c r="P102" s="156"/>
      <c r="Q102" s="155"/>
    </row>
    <row r="103" spans="2:17" x14ac:dyDescent="0.25">
      <c r="B103" s="156" t="s">
        <v>220</v>
      </c>
      <c r="C103" s="156" t="s">
        <v>81</v>
      </c>
      <c r="D103" s="156"/>
      <c r="E103" s="166">
        <v>5.8</v>
      </c>
      <c r="F103" s="156">
        <v>5.7</v>
      </c>
      <c r="G103" s="162">
        <v>11.5</v>
      </c>
      <c r="H103" s="156">
        <v>7691</v>
      </c>
      <c r="I103" s="156">
        <v>56885</v>
      </c>
      <c r="J103" s="168" t="s">
        <v>300</v>
      </c>
      <c r="K103" s="156"/>
      <c r="L103" s="156"/>
      <c r="M103" s="156"/>
      <c r="N103" s="156"/>
      <c r="O103" s="156"/>
      <c r="P103" s="156"/>
      <c r="Q103" s="155"/>
    </row>
    <row r="104" spans="2:17" x14ac:dyDescent="0.25">
      <c r="B104" s="156" t="s">
        <v>216</v>
      </c>
      <c r="C104" s="156" t="s">
        <v>81</v>
      </c>
      <c r="D104" s="156"/>
      <c r="E104" s="166">
        <v>7.5</v>
      </c>
      <c r="F104" s="156">
        <v>7.4</v>
      </c>
      <c r="G104" s="162">
        <v>14.9</v>
      </c>
      <c r="H104" s="156">
        <v>9148</v>
      </c>
      <c r="I104" s="156">
        <v>55749</v>
      </c>
      <c r="J104" s="168" t="s">
        <v>302</v>
      </c>
      <c r="K104" s="156"/>
      <c r="L104" s="156"/>
      <c r="M104" s="156"/>
      <c r="N104" s="156"/>
      <c r="O104" s="156"/>
      <c r="P104" s="156"/>
      <c r="Q104" s="155"/>
    </row>
    <row r="105" spans="2:17" x14ac:dyDescent="0.25">
      <c r="B105" s="156" t="s">
        <v>208</v>
      </c>
      <c r="C105" s="156" t="s">
        <v>81</v>
      </c>
      <c r="D105" s="156"/>
      <c r="E105" s="166">
        <v>8.1999999999999993</v>
      </c>
      <c r="F105" s="156">
        <v>8.1</v>
      </c>
      <c r="G105" s="162">
        <v>16.399999999999999</v>
      </c>
      <c r="H105" s="156">
        <v>7792</v>
      </c>
      <c r="I105" s="156">
        <v>88709</v>
      </c>
      <c r="J105" s="168" t="s">
        <v>295</v>
      </c>
      <c r="K105" s="156"/>
      <c r="L105" s="156"/>
      <c r="M105" s="156"/>
      <c r="N105" s="156"/>
      <c r="O105" s="156"/>
      <c r="P105" s="156"/>
      <c r="Q105" s="155"/>
    </row>
    <row r="106" spans="2:17" x14ac:dyDescent="0.25">
      <c r="B106" s="156" t="s">
        <v>223</v>
      </c>
      <c r="C106" s="156" t="s">
        <v>81</v>
      </c>
      <c r="D106" s="156"/>
      <c r="E106" s="166">
        <v>10.199999999999999</v>
      </c>
      <c r="F106" s="156">
        <v>10</v>
      </c>
      <c r="G106" s="162">
        <v>20.2</v>
      </c>
      <c r="H106" s="156">
        <v>8692</v>
      </c>
      <c r="I106" s="156">
        <v>45926</v>
      </c>
      <c r="J106" s="168" t="s">
        <v>305</v>
      </c>
      <c r="K106" s="156"/>
      <c r="L106" s="156"/>
      <c r="M106" s="156"/>
      <c r="N106" s="156"/>
      <c r="O106" s="156"/>
      <c r="P106" s="156"/>
      <c r="Q106" s="155"/>
    </row>
    <row r="107" spans="2:17" x14ac:dyDescent="0.25">
      <c r="B107" s="156" t="s">
        <v>205</v>
      </c>
      <c r="C107" s="156" t="s">
        <v>81</v>
      </c>
      <c r="D107" s="156"/>
      <c r="E107" s="166">
        <v>7.7</v>
      </c>
      <c r="F107" s="156">
        <v>7.6</v>
      </c>
      <c r="G107" s="162">
        <v>15.3</v>
      </c>
      <c r="H107" s="156">
        <v>7241</v>
      </c>
      <c r="I107" s="156">
        <v>86344</v>
      </c>
      <c r="J107" s="168" t="s">
        <v>292</v>
      </c>
      <c r="K107" s="156"/>
      <c r="L107" s="156"/>
      <c r="M107" s="156"/>
      <c r="N107" s="156"/>
      <c r="O107" s="156"/>
      <c r="P107" s="156"/>
      <c r="Q107" s="155"/>
    </row>
    <row r="108" spans="2:17" x14ac:dyDescent="0.25">
      <c r="B108" s="156" t="s">
        <v>213</v>
      </c>
      <c r="C108" s="156" t="s">
        <v>81</v>
      </c>
      <c r="D108" s="156"/>
      <c r="E108" s="166">
        <v>7.3</v>
      </c>
      <c r="F108" s="156">
        <v>7.2</v>
      </c>
      <c r="G108" s="162">
        <v>14.5</v>
      </c>
      <c r="H108" s="156">
        <v>7163</v>
      </c>
      <c r="I108" s="156">
        <v>58604</v>
      </c>
      <c r="J108" s="168" t="s">
        <v>298</v>
      </c>
      <c r="K108" s="156"/>
      <c r="L108" s="156"/>
      <c r="M108" s="156"/>
      <c r="N108" s="156"/>
      <c r="O108" s="156"/>
      <c r="P108" s="156"/>
      <c r="Q108" s="155"/>
    </row>
    <row r="109" spans="2:17" x14ac:dyDescent="0.25">
      <c r="B109" s="156" t="s">
        <v>198</v>
      </c>
      <c r="C109" s="156" t="s">
        <v>81</v>
      </c>
      <c r="D109" s="156"/>
      <c r="E109" s="166">
        <v>6.4</v>
      </c>
      <c r="F109" s="156">
        <v>6</v>
      </c>
      <c r="G109" s="162">
        <v>12.3</v>
      </c>
      <c r="H109" s="156">
        <v>5929</v>
      </c>
      <c r="I109" s="156">
        <v>78409</v>
      </c>
      <c r="J109" s="168" t="s">
        <v>292</v>
      </c>
      <c r="K109" s="156"/>
      <c r="L109" s="156"/>
      <c r="M109" s="156"/>
      <c r="N109" s="156"/>
      <c r="O109" s="156"/>
      <c r="P109" s="156"/>
      <c r="Q109" s="155"/>
    </row>
    <row r="110" spans="2:17" x14ac:dyDescent="0.25">
      <c r="B110" s="156" t="s">
        <v>199</v>
      </c>
      <c r="C110" s="156" t="s">
        <v>81</v>
      </c>
      <c r="D110" s="156"/>
      <c r="E110" s="166">
        <v>6</v>
      </c>
      <c r="F110" s="156">
        <v>5.6</v>
      </c>
      <c r="G110" s="162">
        <v>11.5</v>
      </c>
      <c r="H110" s="156">
        <v>6055</v>
      </c>
      <c r="I110" s="156">
        <v>80506</v>
      </c>
      <c r="J110" s="168" t="s">
        <v>292</v>
      </c>
      <c r="K110" s="156"/>
      <c r="L110" s="156"/>
      <c r="M110" s="156"/>
      <c r="N110" s="156"/>
      <c r="O110" s="156"/>
      <c r="P110" s="156"/>
      <c r="Q110" s="155"/>
    </row>
    <row r="111" spans="2:17" x14ac:dyDescent="0.25">
      <c r="B111" s="156" t="s">
        <v>211</v>
      </c>
      <c r="C111" s="156" t="s">
        <v>81</v>
      </c>
      <c r="D111" s="156"/>
      <c r="E111" s="166">
        <v>7</v>
      </c>
      <c r="F111" s="156">
        <v>6.4</v>
      </c>
      <c r="G111" s="162">
        <v>13.4</v>
      </c>
      <c r="H111" s="156">
        <v>5577</v>
      </c>
      <c r="I111" s="156">
        <v>46946</v>
      </c>
      <c r="J111" s="168" t="s">
        <v>298</v>
      </c>
      <c r="K111" s="156"/>
      <c r="L111" s="156"/>
      <c r="M111" s="156"/>
      <c r="N111" s="156"/>
      <c r="O111" s="156"/>
      <c r="P111" s="156"/>
      <c r="Q111" s="155"/>
    </row>
    <row r="112" spans="2:17" x14ac:dyDescent="0.25">
      <c r="B112" s="156" t="s">
        <v>202</v>
      </c>
      <c r="C112" s="156" t="s">
        <v>81</v>
      </c>
      <c r="D112" s="156"/>
      <c r="E112" s="166">
        <v>7.6</v>
      </c>
      <c r="F112" s="156">
        <v>7.2</v>
      </c>
      <c r="G112" s="162">
        <v>14.9</v>
      </c>
      <c r="H112" s="156">
        <v>6239</v>
      </c>
      <c r="I112" s="156">
        <v>70945</v>
      </c>
      <c r="J112" s="168" t="s">
        <v>295</v>
      </c>
      <c r="K112" s="156"/>
      <c r="L112" s="156"/>
      <c r="M112" s="156"/>
      <c r="N112" s="156"/>
      <c r="O112" s="156"/>
      <c r="P112" s="156"/>
      <c r="Q112" s="155"/>
    </row>
    <row r="113" spans="2:17" x14ac:dyDescent="0.25">
      <c r="B113" s="156" t="s">
        <v>200</v>
      </c>
      <c r="C113" s="156" t="s">
        <v>81</v>
      </c>
      <c r="D113" s="156"/>
      <c r="E113" s="166">
        <v>7.6</v>
      </c>
      <c r="F113" s="156">
        <v>7.2</v>
      </c>
      <c r="G113" s="162">
        <v>14.8</v>
      </c>
      <c r="H113" s="156">
        <v>5989</v>
      </c>
      <c r="I113" s="156">
        <v>61820</v>
      </c>
      <c r="J113" s="168" t="s">
        <v>291</v>
      </c>
      <c r="K113" s="156"/>
      <c r="L113" s="156"/>
      <c r="M113" s="156"/>
      <c r="N113" s="156"/>
      <c r="O113" s="156"/>
      <c r="P113" s="156"/>
      <c r="Q113" s="155"/>
    </row>
    <row r="114" spans="2:17" x14ac:dyDescent="0.25">
      <c r="B114" s="156" t="s">
        <v>210</v>
      </c>
      <c r="C114" s="156" t="s">
        <v>81</v>
      </c>
      <c r="D114" s="156"/>
      <c r="E114" s="166">
        <v>8.1</v>
      </c>
      <c r="F114" s="156">
        <v>7.8</v>
      </c>
      <c r="G114" s="162">
        <v>15.9</v>
      </c>
      <c r="H114" s="156">
        <v>7408</v>
      </c>
      <c r="I114" s="156">
        <v>76333</v>
      </c>
      <c r="J114" s="168" t="s">
        <v>291</v>
      </c>
      <c r="K114" s="156"/>
      <c r="L114" s="156"/>
      <c r="M114" s="156"/>
      <c r="N114" s="156"/>
      <c r="O114" s="156"/>
      <c r="P114" s="156"/>
      <c r="Q114" s="155"/>
    </row>
    <row r="115" spans="2:17" x14ac:dyDescent="0.25">
      <c r="B115" s="156" t="s">
        <v>215</v>
      </c>
      <c r="C115" s="156" t="s">
        <v>81</v>
      </c>
      <c r="D115" s="156"/>
      <c r="E115" s="166">
        <v>7.7</v>
      </c>
      <c r="F115" s="156">
        <v>7.6</v>
      </c>
      <c r="G115" s="162">
        <v>15.2</v>
      </c>
      <c r="H115" s="156">
        <v>7942</v>
      </c>
      <c r="I115" s="156">
        <v>60906</v>
      </c>
      <c r="J115" s="168" t="s">
        <v>299</v>
      </c>
      <c r="K115" s="156"/>
      <c r="L115" s="156"/>
      <c r="M115" s="156"/>
      <c r="N115" s="156"/>
      <c r="O115" s="156"/>
      <c r="P115" s="156"/>
      <c r="Q115" s="155"/>
    </row>
    <row r="116" spans="2:17" x14ac:dyDescent="0.25">
      <c r="B116" s="156" t="s">
        <v>214</v>
      </c>
      <c r="C116" s="156" t="s">
        <v>81</v>
      </c>
      <c r="D116" s="156"/>
      <c r="E116" s="166">
        <v>8</v>
      </c>
      <c r="F116" s="156">
        <v>7.8</v>
      </c>
      <c r="G116" s="162">
        <v>15.8</v>
      </c>
      <c r="H116" s="156">
        <v>6723</v>
      </c>
      <c r="I116" s="156">
        <v>75391</v>
      </c>
      <c r="J116" s="168" t="s">
        <v>295</v>
      </c>
      <c r="K116" s="156"/>
      <c r="L116" s="156"/>
      <c r="M116" s="156"/>
      <c r="N116" s="156"/>
      <c r="O116" s="156"/>
      <c r="P116" s="156"/>
      <c r="Q116" s="155"/>
    </row>
    <row r="117" spans="2:17" x14ac:dyDescent="0.25">
      <c r="B117" s="156" t="s">
        <v>207</v>
      </c>
      <c r="C117" s="156" t="s">
        <v>81</v>
      </c>
      <c r="D117" s="156"/>
      <c r="E117" s="166">
        <v>8.4</v>
      </c>
      <c r="F117" s="156">
        <v>8.3000000000000007</v>
      </c>
      <c r="G117" s="162">
        <v>16.7</v>
      </c>
      <c r="H117" s="156">
        <v>7010</v>
      </c>
      <c r="I117" s="156">
        <v>73883</v>
      </c>
      <c r="J117" s="168" t="s">
        <v>295</v>
      </c>
      <c r="K117" s="156"/>
      <c r="L117" s="156"/>
      <c r="M117" s="156"/>
      <c r="N117" s="156"/>
      <c r="O117" s="156"/>
      <c r="P117" s="156"/>
      <c r="Q117" s="155"/>
    </row>
    <row r="118" spans="2:17" x14ac:dyDescent="0.25">
      <c r="B118" s="156" t="s">
        <v>196</v>
      </c>
      <c r="C118" s="156" t="s">
        <v>81</v>
      </c>
      <c r="D118" s="156"/>
      <c r="E118" s="166">
        <v>5.8</v>
      </c>
      <c r="F118" s="156">
        <v>5.3</v>
      </c>
      <c r="G118" s="162">
        <v>11.1</v>
      </c>
      <c r="H118" s="156">
        <v>5137</v>
      </c>
      <c r="I118" s="156">
        <v>79979</v>
      </c>
      <c r="J118" s="168" t="s">
        <v>293</v>
      </c>
      <c r="K118" s="156"/>
      <c r="L118" s="156"/>
      <c r="M118" s="156"/>
      <c r="N118" s="156"/>
      <c r="O118" s="156"/>
      <c r="P118" s="156"/>
      <c r="Q118" s="155"/>
    </row>
    <row r="119" spans="2:17" x14ac:dyDescent="0.25">
      <c r="B119" s="156" t="s">
        <v>221</v>
      </c>
      <c r="C119" s="156" t="s">
        <v>81</v>
      </c>
      <c r="D119" s="156"/>
      <c r="E119" s="166">
        <v>5.3</v>
      </c>
      <c r="F119" s="156">
        <v>4.8</v>
      </c>
      <c r="G119" s="162">
        <v>10.1</v>
      </c>
      <c r="H119" s="156">
        <v>5508</v>
      </c>
      <c r="I119" s="156">
        <v>56381</v>
      </c>
      <c r="J119" s="168" t="s">
        <v>291</v>
      </c>
      <c r="K119" s="156"/>
      <c r="L119" s="156"/>
      <c r="M119" s="156"/>
      <c r="N119" s="156"/>
      <c r="O119" s="156"/>
      <c r="P119" s="156"/>
      <c r="Q119" s="155"/>
    </row>
    <row r="120" spans="2:17" x14ac:dyDescent="0.25">
      <c r="B120" s="156" t="s">
        <v>203</v>
      </c>
      <c r="C120" s="156" t="s">
        <v>81</v>
      </c>
      <c r="D120" s="156"/>
      <c r="E120" s="166">
        <v>5</v>
      </c>
      <c r="F120" s="156">
        <v>4.5999999999999996</v>
      </c>
      <c r="G120" s="162">
        <v>9.6</v>
      </c>
      <c r="H120" s="156">
        <v>4893</v>
      </c>
      <c r="I120" s="156">
        <v>55821</v>
      </c>
      <c r="J120" s="168" t="s">
        <v>295</v>
      </c>
      <c r="K120" s="156"/>
      <c r="L120" s="156"/>
      <c r="M120" s="156"/>
      <c r="N120" s="156"/>
      <c r="O120" s="156"/>
      <c r="P120" s="156"/>
      <c r="Q120" s="155"/>
    </row>
    <row r="121" spans="2:17" x14ac:dyDescent="0.25">
      <c r="B121" s="156" t="s">
        <v>204</v>
      </c>
      <c r="C121" s="156" t="s">
        <v>81</v>
      </c>
      <c r="D121" s="156"/>
      <c r="E121" s="166">
        <v>8.4</v>
      </c>
      <c r="F121" s="156">
        <v>8.1</v>
      </c>
      <c r="G121" s="162">
        <v>16.5</v>
      </c>
      <c r="H121" s="156">
        <v>7610</v>
      </c>
      <c r="I121" s="156">
        <v>77614</v>
      </c>
      <c r="J121" s="168" t="s">
        <v>291</v>
      </c>
      <c r="K121" s="156"/>
      <c r="L121" s="156"/>
      <c r="M121" s="156"/>
      <c r="N121" s="156"/>
      <c r="O121" s="156"/>
      <c r="P121" s="156"/>
      <c r="Q121" s="155"/>
    </row>
    <row r="122" spans="2:17" x14ac:dyDescent="0.25">
      <c r="B122" s="156" t="s">
        <v>219</v>
      </c>
      <c r="C122" s="156" t="s">
        <v>81</v>
      </c>
      <c r="D122" s="156"/>
      <c r="E122" s="166">
        <v>7.6</v>
      </c>
      <c r="F122" s="156">
        <v>7.5</v>
      </c>
      <c r="G122" s="162">
        <v>15.1</v>
      </c>
      <c r="H122" s="156">
        <v>7394</v>
      </c>
      <c r="I122" s="156">
        <v>67959</v>
      </c>
      <c r="J122" s="168" t="s">
        <v>297</v>
      </c>
      <c r="K122" s="156"/>
      <c r="L122" s="156"/>
      <c r="M122" s="156"/>
      <c r="N122" s="156"/>
      <c r="O122" s="156"/>
      <c r="P122" s="156"/>
      <c r="Q122" s="155"/>
    </row>
    <row r="123" spans="2:17" x14ac:dyDescent="0.25">
      <c r="B123" s="156" t="s">
        <v>222</v>
      </c>
      <c r="C123" s="156" t="s">
        <v>81</v>
      </c>
      <c r="D123" s="156"/>
      <c r="E123" s="166">
        <v>7.6</v>
      </c>
      <c r="F123" s="156">
        <v>7.4</v>
      </c>
      <c r="G123" s="162">
        <v>15</v>
      </c>
      <c r="H123" s="156">
        <v>6856</v>
      </c>
      <c r="I123" s="156">
        <v>55414</v>
      </c>
      <c r="J123" s="168" t="s">
        <v>298</v>
      </c>
      <c r="K123" s="156"/>
      <c r="L123" s="156"/>
      <c r="M123" s="156"/>
      <c r="N123" s="156"/>
      <c r="O123" s="156"/>
      <c r="P123" s="156"/>
      <c r="Q123" s="155"/>
    </row>
    <row r="124" spans="2:17" x14ac:dyDescent="0.25">
      <c r="B124" s="156" t="s">
        <v>197</v>
      </c>
      <c r="C124" s="156" t="s">
        <v>81</v>
      </c>
      <c r="D124" s="156"/>
      <c r="E124" s="166">
        <v>6.1</v>
      </c>
      <c r="F124" s="156">
        <v>5.5</v>
      </c>
      <c r="G124" s="162">
        <v>11.6</v>
      </c>
      <c r="H124" s="156">
        <v>5458</v>
      </c>
      <c r="I124" s="156">
        <v>71099</v>
      </c>
      <c r="J124" s="168" t="s">
        <v>292</v>
      </c>
      <c r="K124" s="156"/>
      <c r="L124" s="156"/>
      <c r="M124" s="156"/>
      <c r="N124" s="156"/>
      <c r="O124" s="156"/>
      <c r="P124" s="156"/>
      <c r="Q124" s="155"/>
    </row>
    <row r="125" spans="2:17" x14ac:dyDescent="0.25">
      <c r="B125" s="156" t="s">
        <v>217</v>
      </c>
      <c r="C125" s="156" t="s">
        <v>81</v>
      </c>
      <c r="D125" s="156"/>
      <c r="E125" s="166">
        <v>6.2</v>
      </c>
      <c r="F125" s="156">
        <v>5.6</v>
      </c>
      <c r="G125" s="162">
        <v>11.8</v>
      </c>
      <c r="H125" s="156">
        <v>5216</v>
      </c>
      <c r="I125" s="156">
        <v>65778</v>
      </c>
      <c r="J125" s="168" t="s">
        <v>292</v>
      </c>
      <c r="K125" s="156"/>
      <c r="L125" s="156"/>
      <c r="M125" s="156"/>
      <c r="N125" s="156"/>
      <c r="O125" s="156"/>
      <c r="P125" s="156"/>
    </row>
    <row r="126" spans="2:17" x14ac:dyDescent="0.25">
      <c r="B126" s="156" t="s">
        <v>332</v>
      </c>
      <c r="C126" s="156" t="s">
        <v>81</v>
      </c>
      <c r="D126" s="156"/>
      <c r="E126" s="166">
        <v>7.1</v>
      </c>
      <c r="F126" s="156">
        <v>6.7</v>
      </c>
      <c r="G126" s="162">
        <v>13.9</v>
      </c>
      <c r="H126" s="156">
        <v>6383</v>
      </c>
      <c r="I126" s="156">
        <v>87544</v>
      </c>
      <c r="J126" s="168" t="s">
        <v>294</v>
      </c>
      <c r="K126" s="156"/>
      <c r="L126" s="156"/>
      <c r="M126" s="156"/>
      <c r="N126" s="156"/>
      <c r="O126" s="156"/>
      <c r="P126" s="156"/>
      <c r="Q126" s="155"/>
    </row>
    <row r="127" spans="2:17" x14ac:dyDescent="0.25">
      <c r="B127" s="156" t="s">
        <v>231</v>
      </c>
      <c r="C127" s="156" t="s">
        <v>82</v>
      </c>
      <c r="D127" s="156"/>
      <c r="E127" s="166">
        <v>10.5</v>
      </c>
      <c r="F127" s="156">
        <v>9.3000000000000007</v>
      </c>
      <c r="G127" s="162">
        <v>19.899999999999999</v>
      </c>
      <c r="H127" s="156">
        <v>8043</v>
      </c>
      <c r="I127" s="156">
        <v>73354</v>
      </c>
      <c r="J127" s="168" t="s">
        <v>297</v>
      </c>
      <c r="K127" s="156"/>
      <c r="L127" s="156"/>
      <c r="M127" s="156"/>
      <c r="N127" s="156"/>
      <c r="O127" s="156"/>
      <c r="P127" s="156"/>
      <c r="Q127" s="155"/>
    </row>
    <row r="128" spans="2:17" x14ac:dyDescent="0.25">
      <c r="B128" s="156" t="s">
        <v>228</v>
      </c>
      <c r="C128" s="156" t="s">
        <v>82</v>
      </c>
      <c r="D128" s="156"/>
      <c r="E128" s="166">
        <v>9</v>
      </c>
      <c r="F128" s="156">
        <v>8.4</v>
      </c>
      <c r="G128" s="162">
        <v>17.3</v>
      </c>
      <c r="H128" s="156">
        <v>7718</v>
      </c>
      <c r="I128" s="156">
        <v>80973</v>
      </c>
      <c r="J128" s="168" t="s">
        <v>291</v>
      </c>
      <c r="K128" s="156"/>
      <c r="L128" s="156"/>
      <c r="M128" s="156"/>
      <c r="N128" s="156"/>
      <c r="O128" s="156"/>
      <c r="P128" s="156"/>
      <c r="Q128" s="155"/>
    </row>
    <row r="129" spans="2:17" x14ac:dyDescent="0.25">
      <c r="B129" s="156" t="s">
        <v>226</v>
      </c>
      <c r="C129" s="156" t="s">
        <v>82</v>
      </c>
      <c r="D129" s="156"/>
      <c r="E129" s="166">
        <v>7.3</v>
      </c>
      <c r="F129" s="156">
        <v>6.8</v>
      </c>
      <c r="G129" s="162">
        <v>14.2</v>
      </c>
      <c r="H129" s="156">
        <v>5755</v>
      </c>
      <c r="I129" s="156">
        <v>77759</v>
      </c>
      <c r="J129" s="168" t="s">
        <v>294</v>
      </c>
      <c r="K129" s="156"/>
      <c r="L129" s="156"/>
      <c r="M129" s="156"/>
      <c r="N129" s="156"/>
      <c r="O129" s="156"/>
      <c r="P129" s="156"/>
      <c r="Q129" s="155"/>
    </row>
    <row r="130" spans="2:17" x14ac:dyDescent="0.25">
      <c r="B130" s="156" t="s">
        <v>227</v>
      </c>
      <c r="C130" s="156" t="s">
        <v>82</v>
      </c>
      <c r="D130" s="156"/>
      <c r="E130" s="166">
        <v>8</v>
      </c>
      <c r="F130" s="156">
        <v>7.3</v>
      </c>
      <c r="G130" s="162">
        <v>15.3</v>
      </c>
      <c r="H130" s="156">
        <v>5864</v>
      </c>
      <c r="I130" s="156">
        <v>110546</v>
      </c>
      <c r="J130" s="168" t="s">
        <v>296</v>
      </c>
      <c r="K130" s="156"/>
      <c r="L130" s="156"/>
      <c r="M130" s="156"/>
      <c r="N130" s="156"/>
      <c r="O130" s="156"/>
      <c r="P130" s="156"/>
      <c r="Q130" s="155"/>
    </row>
    <row r="131" spans="2:17" x14ac:dyDescent="0.25">
      <c r="B131" s="156" t="s">
        <v>333</v>
      </c>
      <c r="C131" s="156" t="s">
        <v>82</v>
      </c>
      <c r="D131" s="156"/>
      <c r="E131" s="166">
        <v>8.5</v>
      </c>
      <c r="F131" s="156">
        <v>8.4</v>
      </c>
      <c r="G131" s="162">
        <v>17</v>
      </c>
      <c r="H131" s="156">
        <v>7591</v>
      </c>
      <c r="I131" s="156">
        <v>84981</v>
      </c>
      <c r="J131" s="168" t="s">
        <v>295</v>
      </c>
      <c r="K131" s="156"/>
      <c r="L131" s="156"/>
      <c r="M131" s="156"/>
      <c r="N131" s="156"/>
      <c r="O131" s="156"/>
      <c r="P131" s="156"/>
      <c r="Q131" s="155"/>
    </row>
    <row r="132" spans="2:17" x14ac:dyDescent="0.25">
      <c r="B132" s="156" t="s">
        <v>225</v>
      </c>
      <c r="C132" s="156" t="s">
        <v>82</v>
      </c>
      <c r="D132" s="156"/>
      <c r="E132" s="166">
        <v>7.1</v>
      </c>
      <c r="F132" s="156">
        <v>6.5</v>
      </c>
      <c r="G132" s="162">
        <v>13.6</v>
      </c>
      <c r="H132" s="156">
        <v>5590</v>
      </c>
      <c r="I132" s="156">
        <v>67415</v>
      </c>
      <c r="J132" s="168" t="s">
        <v>292</v>
      </c>
      <c r="K132" s="156"/>
      <c r="L132" s="156"/>
      <c r="M132" s="156"/>
      <c r="N132" s="156"/>
      <c r="O132" s="156"/>
      <c r="P132" s="156"/>
      <c r="Q132" s="155"/>
    </row>
    <row r="133" spans="2:17" x14ac:dyDescent="0.25">
      <c r="B133" s="156" t="s">
        <v>224</v>
      </c>
      <c r="C133" s="156" t="s">
        <v>82</v>
      </c>
      <c r="D133" s="156"/>
      <c r="E133" s="166">
        <v>5.3</v>
      </c>
      <c r="F133" s="156">
        <v>4.9000000000000004</v>
      </c>
      <c r="G133" s="162">
        <v>10.199999999999999</v>
      </c>
      <c r="H133" s="156">
        <v>4816</v>
      </c>
      <c r="I133" s="156">
        <v>48630</v>
      </c>
      <c r="J133" s="168" t="s">
        <v>291</v>
      </c>
      <c r="K133" s="156"/>
      <c r="L133" s="156"/>
      <c r="M133" s="156"/>
      <c r="N133" s="156"/>
      <c r="O133" s="156"/>
      <c r="P133" s="156"/>
      <c r="Q133" s="155"/>
    </row>
    <row r="134" spans="2:17" x14ac:dyDescent="0.25">
      <c r="B134" s="156" t="s">
        <v>229</v>
      </c>
      <c r="C134" s="156" t="s">
        <v>82</v>
      </c>
      <c r="D134" s="156"/>
      <c r="E134" s="166">
        <v>6.3</v>
      </c>
      <c r="F134" s="156">
        <v>5.8</v>
      </c>
      <c r="G134" s="162">
        <v>12.1</v>
      </c>
      <c r="H134" s="156">
        <v>5225</v>
      </c>
      <c r="I134" s="156">
        <v>64968</v>
      </c>
      <c r="J134" s="168" t="s">
        <v>292</v>
      </c>
      <c r="K134" s="156"/>
      <c r="L134" s="156"/>
      <c r="M134" s="156"/>
      <c r="N134" s="156"/>
      <c r="O134" s="156"/>
      <c r="P134" s="156"/>
      <c r="Q134" s="155"/>
    </row>
    <row r="135" spans="2:17" x14ac:dyDescent="0.25">
      <c r="B135" s="156" t="s">
        <v>236</v>
      </c>
      <c r="C135" s="156" t="s">
        <v>277</v>
      </c>
      <c r="D135" s="156"/>
      <c r="E135" s="166">
        <v>9</v>
      </c>
      <c r="F135" s="156">
        <v>8.9</v>
      </c>
      <c r="G135" s="162">
        <v>17.899999999999999</v>
      </c>
      <c r="H135" s="156">
        <v>7241</v>
      </c>
      <c r="I135" s="156">
        <v>66466</v>
      </c>
      <c r="J135" s="168" t="s">
        <v>297</v>
      </c>
      <c r="K135" s="156"/>
      <c r="L135" s="156"/>
      <c r="M135" s="156"/>
      <c r="N135" s="156"/>
      <c r="O135" s="156"/>
      <c r="P135" s="156"/>
      <c r="Q135" s="155"/>
    </row>
    <row r="136" spans="2:17" x14ac:dyDescent="0.25">
      <c r="B136" s="156" t="s">
        <v>235</v>
      </c>
      <c r="C136" s="156" t="s">
        <v>277</v>
      </c>
      <c r="D136" s="156"/>
      <c r="E136" s="166">
        <v>7.6</v>
      </c>
      <c r="F136" s="156">
        <v>7.5</v>
      </c>
      <c r="G136" s="162">
        <v>15.2</v>
      </c>
      <c r="H136" s="156">
        <v>6991</v>
      </c>
      <c r="I136" s="156">
        <v>55250</v>
      </c>
      <c r="J136" s="168" t="s">
        <v>299</v>
      </c>
      <c r="K136" s="156"/>
      <c r="L136" s="156"/>
      <c r="M136" s="156"/>
      <c r="N136" s="156"/>
      <c r="O136" s="156"/>
      <c r="P136" s="156"/>
      <c r="Q136" s="155"/>
    </row>
    <row r="137" spans="2:17" x14ac:dyDescent="0.25">
      <c r="B137" s="156" t="s">
        <v>232</v>
      </c>
      <c r="C137" s="156" t="s">
        <v>277</v>
      </c>
      <c r="D137" s="156"/>
      <c r="E137" s="166">
        <v>4.8</v>
      </c>
      <c r="F137" s="156">
        <v>4.5</v>
      </c>
      <c r="G137" s="162">
        <v>9.4</v>
      </c>
      <c r="H137" s="156">
        <v>4412</v>
      </c>
      <c r="I137" s="156">
        <v>52955</v>
      </c>
      <c r="J137" s="168" t="s">
        <v>292</v>
      </c>
      <c r="K137" s="156"/>
      <c r="L137" s="156"/>
      <c r="M137" s="156"/>
      <c r="N137" s="156"/>
      <c r="O137" s="156"/>
      <c r="P137" s="156"/>
      <c r="Q137" s="155"/>
    </row>
    <row r="138" spans="2:17" x14ac:dyDescent="0.25">
      <c r="B138" s="156" t="s">
        <v>241</v>
      </c>
      <c r="C138" s="156" t="s">
        <v>277</v>
      </c>
      <c r="D138" s="156"/>
      <c r="E138" s="166">
        <v>7.6</v>
      </c>
      <c r="F138" s="156">
        <v>7.5</v>
      </c>
      <c r="G138" s="162">
        <v>15.1</v>
      </c>
      <c r="H138" s="156">
        <v>7084</v>
      </c>
      <c r="I138" s="156">
        <v>74273</v>
      </c>
      <c r="J138" s="168" t="s">
        <v>291</v>
      </c>
      <c r="K138" s="156"/>
      <c r="L138" s="156"/>
      <c r="M138" s="156"/>
      <c r="N138" s="156"/>
      <c r="O138" s="156"/>
      <c r="P138" s="156"/>
      <c r="Q138" s="155"/>
    </row>
    <row r="139" spans="2:17" x14ac:dyDescent="0.25">
      <c r="B139" s="156" t="s">
        <v>240</v>
      </c>
      <c r="C139" s="156" t="s">
        <v>277</v>
      </c>
      <c r="D139" s="156"/>
      <c r="E139" s="166">
        <v>7.8</v>
      </c>
      <c r="F139" s="156">
        <v>7.7</v>
      </c>
      <c r="G139" s="162">
        <v>15.5</v>
      </c>
      <c r="H139" s="156">
        <v>7286</v>
      </c>
      <c r="I139" s="156">
        <v>63426</v>
      </c>
      <c r="J139" s="168" t="s">
        <v>297</v>
      </c>
      <c r="K139" s="156"/>
      <c r="L139" s="156"/>
      <c r="M139" s="156"/>
      <c r="N139" s="156"/>
      <c r="O139" s="156"/>
      <c r="P139" s="156"/>
      <c r="Q139" s="155"/>
    </row>
    <row r="140" spans="2:17" x14ac:dyDescent="0.25">
      <c r="B140" s="156" t="s">
        <v>238</v>
      </c>
      <c r="C140" s="156" t="s">
        <v>277</v>
      </c>
      <c r="D140" s="156"/>
      <c r="E140" s="166">
        <v>6.7</v>
      </c>
      <c r="F140" s="156">
        <v>6.6</v>
      </c>
      <c r="G140" s="162">
        <v>13.3</v>
      </c>
      <c r="H140" s="156">
        <v>7127</v>
      </c>
      <c r="I140" s="156">
        <v>47583</v>
      </c>
      <c r="J140" s="168" t="s">
        <v>306</v>
      </c>
      <c r="K140" s="156"/>
      <c r="L140" s="156"/>
      <c r="M140" s="156"/>
      <c r="N140" s="156"/>
      <c r="O140" s="156"/>
      <c r="P140" s="156"/>
      <c r="Q140" s="155"/>
    </row>
    <row r="141" spans="2:17" x14ac:dyDescent="0.25">
      <c r="B141" s="156" t="s">
        <v>234</v>
      </c>
      <c r="C141" s="156" t="s">
        <v>277</v>
      </c>
      <c r="D141" s="156"/>
      <c r="E141" s="166">
        <v>8</v>
      </c>
      <c r="F141" s="156">
        <v>7.7</v>
      </c>
      <c r="G141" s="162">
        <v>15.7</v>
      </c>
      <c r="H141" s="156">
        <v>6526</v>
      </c>
      <c r="I141" s="156">
        <v>70950</v>
      </c>
      <c r="J141" s="168" t="s">
        <v>295</v>
      </c>
      <c r="K141" s="156"/>
      <c r="L141" s="156"/>
      <c r="M141" s="156"/>
      <c r="N141" s="156"/>
      <c r="O141" s="156"/>
      <c r="P141" s="156"/>
      <c r="Q141" s="155"/>
    </row>
    <row r="142" spans="2:17" x14ac:dyDescent="0.25">
      <c r="B142" s="156" t="s">
        <v>242</v>
      </c>
      <c r="C142" s="156" t="s">
        <v>277</v>
      </c>
      <c r="D142" s="156"/>
      <c r="E142" s="166">
        <v>6.2</v>
      </c>
      <c r="F142" s="156">
        <v>5.8</v>
      </c>
      <c r="G142" s="162">
        <v>12</v>
      </c>
      <c r="H142" s="156">
        <v>5286</v>
      </c>
      <c r="I142" s="156">
        <v>58917</v>
      </c>
      <c r="J142" s="168" t="s">
        <v>295</v>
      </c>
      <c r="K142" s="156"/>
      <c r="L142" s="156"/>
      <c r="M142" s="156"/>
      <c r="N142" s="156"/>
      <c r="O142" s="156"/>
      <c r="P142" s="156"/>
      <c r="Q142" s="155"/>
    </row>
    <row r="143" spans="2:17" x14ac:dyDescent="0.25">
      <c r="B143" s="156" t="s">
        <v>239</v>
      </c>
      <c r="C143" s="156" t="s">
        <v>277</v>
      </c>
      <c r="D143" s="156"/>
      <c r="E143" s="166">
        <v>8.1</v>
      </c>
      <c r="F143" s="156">
        <v>8</v>
      </c>
      <c r="G143" s="162">
        <v>16.100000000000001</v>
      </c>
      <c r="H143" s="156">
        <v>7310</v>
      </c>
      <c r="I143" s="156">
        <v>64903</v>
      </c>
      <c r="J143" s="168" t="s">
        <v>297</v>
      </c>
      <c r="K143" s="156"/>
      <c r="L143" s="156"/>
      <c r="M143" s="156"/>
      <c r="N143" s="156"/>
      <c r="O143" s="156"/>
      <c r="P143" s="156"/>
      <c r="Q143" s="155"/>
    </row>
    <row r="144" spans="2:17" x14ac:dyDescent="0.25">
      <c r="B144" s="156" t="s">
        <v>233</v>
      </c>
      <c r="C144" s="156" t="s">
        <v>277</v>
      </c>
      <c r="D144" s="156"/>
      <c r="E144" s="166">
        <v>6.4</v>
      </c>
      <c r="F144" s="156">
        <v>6</v>
      </c>
      <c r="G144" s="162">
        <v>12.5</v>
      </c>
      <c r="H144" s="156">
        <v>5601</v>
      </c>
      <c r="I144" s="156">
        <v>73641</v>
      </c>
      <c r="J144" s="168" t="s">
        <v>292</v>
      </c>
      <c r="K144" s="156"/>
      <c r="L144" s="156"/>
      <c r="M144" s="156"/>
      <c r="N144" s="156"/>
      <c r="O144" s="156"/>
      <c r="P144" s="156"/>
      <c r="Q144" s="155"/>
    </row>
    <row r="145" spans="2:17" x14ac:dyDescent="0.25">
      <c r="B145" s="156" t="s">
        <v>244</v>
      </c>
      <c r="C145" s="156" t="s">
        <v>277</v>
      </c>
      <c r="D145" s="156"/>
      <c r="E145" s="166">
        <v>7.3</v>
      </c>
      <c r="F145" s="156">
        <v>7.2</v>
      </c>
      <c r="G145" s="162">
        <v>14.4</v>
      </c>
      <c r="H145" s="156">
        <v>7867</v>
      </c>
      <c r="I145" s="156">
        <v>53271</v>
      </c>
      <c r="J145" s="168" t="s">
        <v>306</v>
      </c>
      <c r="K145" s="156"/>
      <c r="L145" s="156"/>
      <c r="M145" s="156"/>
      <c r="N145" s="156"/>
      <c r="O145" s="156"/>
      <c r="P145" s="156"/>
      <c r="Q145" s="155"/>
    </row>
    <row r="146" spans="2:17" x14ac:dyDescent="0.25">
      <c r="B146" s="156" t="s">
        <v>243</v>
      </c>
      <c r="C146" s="156" t="s">
        <v>277</v>
      </c>
      <c r="D146" s="156"/>
      <c r="E146" s="166">
        <v>6.9</v>
      </c>
      <c r="F146" s="156">
        <v>6.8</v>
      </c>
      <c r="G146" s="162">
        <v>13.7</v>
      </c>
      <c r="H146" s="156">
        <v>7519</v>
      </c>
      <c r="I146" s="156">
        <v>69188</v>
      </c>
      <c r="J146" s="168" t="s">
        <v>297</v>
      </c>
      <c r="K146" s="156"/>
      <c r="L146" s="156"/>
      <c r="M146" s="156"/>
      <c r="N146" s="156"/>
      <c r="O146" s="156"/>
      <c r="P146" s="156"/>
      <c r="Q146" s="155"/>
    </row>
    <row r="147" spans="2:17" x14ac:dyDescent="0.25">
      <c r="B147" s="156" t="s">
        <v>237</v>
      </c>
      <c r="C147" s="156" t="s">
        <v>277</v>
      </c>
      <c r="D147" s="156"/>
      <c r="E147" s="166">
        <v>7.4</v>
      </c>
      <c r="F147" s="156">
        <v>7.3</v>
      </c>
      <c r="G147" s="162">
        <v>14.6</v>
      </c>
      <c r="H147" s="156">
        <v>6287</v>
      </c>
      <c r="I147" s="156">
        <v>53242</v>
      </c>
      <c r="J147" s="168" t="s">
        <v>298</v>
      </c>
      <c r="K147" s="156"/>
      <c r="L147" s="156"/>
      <c r="M147" s="156"/>
      <c r="N147" s="156"/>
      <c r="O147" s="156"/>
      <c r="P147" s="156"/>
      <c r="Q147" s="155"/>
    </row>
    <row r="148" spans="2:17" x14ac:dyDescent="0.25">
      <c r="B148" s="156" t="s">
        <v>254</v>
      </c>
      <c r="C148" s="156" t="s">
        <v>278</v>
      </c>
      <c r="D148" s="156"/>
      <c r="E148" s="166">
        <v>7.5</v>
      </c>
      <c r="F148" s="156">
        <v>7.4</v>
      </c>
      <c r="G148" s="162">
        <v>15</v>
      </c>
      <c r="H148" s="156">
        <v>7252</v>
      </c>
      <c r="I148" s="156">
        <v>65625</v>
      </c>
      <c r="J148" s="168" t="s">
        <v>297</v>
      </c>
      <c r="K148" s="156"/>
      <c r="L148" s="156"/>
      <c r="M148" s="156"/>
      <c r="N148" s="156"/>
      <c r="O148" s="156"/>
      <c r="P148" s="156"/>
      <c r="Q148" s="155"/>
    </row>
    <row r="149" spans="2:17" x14ac:dyDescent="0.25">
      <c r="B149" s="156" t="s">
        <v>270</v>
      </c>
      <c r="C149" s="156" t="s">
        <v>278</v>
      </c>
      <c r="D149" s="156"/>
      <c r="E149" s="166">
        <v>7.5</v>
      </c>
      <c r="F149" s="156">
        <v>7.4</v>
      </c>
      <c r="G149" s="162">
        <v>14.9</v>
      </c>
      <c r="H149" s="156">
        <v>7660</v>
      </c>
      <c r="I149" s="156">
        <v>51019</v>
      </c>
      <c r="J149" s="168" t="s">
        <v>306</v>
      </c>
      <c r="K149" s="156"/>
      <c r="L149" s="156"/>
      <c r="M149" s="156"/>
      <c r="N149" s="156"/>
      <c r="O149" s="156"/>
      <c r="P149" s="156"/>
      <c r="Q149" s="155"/>
    </row>
    <row r="150" spans="2:17" x14ac:dyDescent="0.25">
      <c r="B150" s="156" t="s">
        <v>259</v>
      </c>
      <c r="C150" s="156" t="s">
        <v>278</v>
      </c>
      <c r="D150" s="156"/>
      <c r="E150" s="166">
        <v>26.8</v>
      </c>
      <c r="F150" s="156">
        <v>25.8</v>
      </c>
      <c r="G150" s="162">
        <v>52.6</v>
      </c>
      <c r="H150" s="156">
        <v>8381</v>
      </c>
      <c r="I150" s="156">
        <v>68170</v>
      </c>
      <c r="J150" s="168" t="s">
        <v>298</v>
      </c>
      <c r="K150" s="156"/>
      <c r="L150" s="156"/>
      <c r="M150" s="156"/>
      <c r="N150" s="156"/>
      <c r="O150" s="156"/>
      <c r="P150" s="156"/>
      <c r="Q150" s="155"/>
    </row>
    <row r="151" spans="2:17" x14ac:dyDescent="0.25">
      <c r="B151" s="156" t="s">
        <v>265</v>
      </c>
      <c r="C151" s="156" t="s">
        <v>278</v>
      </c>
      <c r="D151" s="156"/>
      <c r="E151" s="166">
        <v>7.2</v>
      </c>
      <c r="F151" s="156">
        <v>7.1</v>
      </c>
      <c r="G151" s="162">
        <v>14.2</v>
      </c>
      <c r="H151" s="156">
        <v>6158</v>
      </c>
      <c r="I151" s="156">
        <v>44815</v>
      </c>
      <c r="J151" s="168" t="s">
        <v>300</v>
      </c>
      <c r="K151" s="156"/>
      <c r="L151" s="156"/>
      <c r="M151" s="156"/>
      <c r="N151" s="156"/>
      <c r="O151" s="156"/>
      <c r="P151" s="156"/>
      <c r="Q151" s="155"/>
    </row>
    <row r="152" spans="2:17" x14ac:dyDescent="0.25">
      <c r="B152" s="156" t="s">
        <v>261</v>
      </c>
      <c r="C152" s="156" t="s">
        <v>278</v>
      </c>
      <c r="D152" s="156"/>
      <c r="E152" s="166">
        <v>7.1</v>
      </c>
      <c r="F152" s="156">
        <v>7</v>
      </c>
      <c r="G152" s="162">
        <v>14.1</v>
      </c>
      <c r="H152" s="156">
        <v>7395</v>
      </c>
      <c r="I152" s="156">
        <v>48676</v>
      </c>
      <c r="J152" s="168" t="s">
        <v>306</v>
      </c>
      <c r="K152" s="156"/>
      <c r="L152" s="156"/>
      <c r="M152" s="156"/>
      <c r="N152" s="156"/>
      <c r="O152" s="156"/>
      <c r="P152" s="156"/>
      <c r="Q152" s="155"/>
    </row>
    <row r="153" spans="2:17" x14ac:dyDescent="0.25">
      <c r="B153" s="156" t="s">
        <v>248</v>
      </c>
      <c r="C153" s="156" t="s">
        <v>278</v>
      </c>
      <c r="D153" s="156"/>
      <c r="E153" s="166">
        <v>8.6999999999999993</v>
      </c>
      <c r="F153" s="156">
        <v>8.1</v>
      </c>
      <c r="G153" s="162">
        <v>16.7</v>
      </c>
      <c r="H153" s="156">
        <v>7750</v>
      </c>
      <c r="I153" s="156">
        <v>72803</v>
      </c>
      <c r="J153" s="168" t="s">
        <v>297</v>
      </c>
      <c r="K153" s="156"/>
      <c r="L153" s="156"/>
      <c r="M153" s="156"/>
      <c r="N153" s="156"/>
      <c r="O153" s="156"/>
      <c r="P153" s="156"/>
      <c r="Q153" s="155"/>
    </row>
    <row r="154" spans="2:17" x14ac:dyDescent="0.25">
      <c r="B154" s="156" t="s">
        <v>246</v>
      </c>
      <c r="C154" s="156" t="s">
        <v>278</v>
      </c>
      <c r="D154" s="156"/>
      <c r="E154" s="166">
        <v>8.1999999999999993</v>
      </c>
      <c r="F154" s="156">
        <v>8.1</v>
      </c>
      <c r="G154" s="162">
        <v>16.3</v>
      </c>
      <c r="H154" s="156">
        <v>8089</v>
      </c>
      <c r="I154" s="156">
        <v>60346</v>
      </c>
      <c r="J154" s="168" t="s">
        <v>299</v>
      </c>
      <c r="K154" s="156"/>
      <c r="L154" s="156"/>
      <c r="M154" s="156"/>
      <c r="N154" s="156"/>
      <c r="O154" s="156"/>
      <c r="P154" s="156"/>
      <c r="Q154" s="155"/>
    </row>
    <row r="155" spans="2:17" x14ac:dyDescent="0.25">
      <c r="B155" s="156" t="s">
        <v>269</v>
      </c>
      <c r="C155" s="156" t="s">
        <v>278</v>
      </c>
      <c r="D155" s="156"/>
      <c r="E155" s="166">
        <v>8.3000000000000007</v>
      </c>
      <c r="F155" s="156">
        <v>8.1</v>
      </c>
      <c r="G155" s="162">
        <v>16.399999999999999</v>
      </c>
      <c r="H155" s="156">
        <v>6325</v>
      </c>
      <c r="I155" s="156">
        <v>56466</v>
      </c>
      <c r="J155" s="168" t="s">
        <v>297</v>
      </c>
      <c r="K155" s="156"/>
      <c r="L155" s="156"/>
      <c r="M155" s="156"/>
      <c r="N155" s="156"/>
      <c r="O155" s="156"/>
      <c r="P155" s="156"/>
      <c r="Q155" s="155"/>
    </row>
    <row r="156" spans="2:17" x14ac:dyDescent="0.25">
      <c r="B156" s="156" t="s">
        <v>245</v>
      </c>
      <c r="C156" s="156" t="s">
        <v>278</v>
      </c>
      <c r="D156" s="156"/>
      <c r="E156" s="166">
        <v>6.9</v>
      </c>
      <c r="F156" s="156">
        <v>6.4</v>
      </c>
      <c r="G156" s="162">
        <v>13.3</v>
      </c>
      <c r="H156" s="156">
        <v>5979</v>
      </c>
      <c r="I156" s="156">
        <v>48138</v>
      </c>
      <c r="J156" s="168" t="s">
        <v>298</v>
      </c>
      <c r="K156" s="156"/>
      <c r="L156" s="156"/>
      <c r="M156" s="156"/>
      <c r="N156" s="156"/>
      <c r="O156" s="156"/>
      <c r="P156" s="156"/>
      <c r="Q156" s="155"/>
    </row>
    <row r="157" spans="2:17" x14ac:dyDescent="0.25">
      <c r="B157" s="156" t="s">
        <v>249</v>
      </c>
      <c r="C157" s="156" t="s">
        <v>278</v>
      </c>
      <c r="D157" s="156"/>
      <c r="E157" s="166">
        <v>5.2</v>
      </c>
      <c r="F157" s="156">
        <v>4.8</v>
      </c>
      <c r="G157" s="162">
        <v>9.9</v>
      </c>
      <c r="H157" s="156">
        <v>5440</v>
      </c>
      <c r="I157" s="156">
        <v>47311</v>
      </c>
      <c r="J157" s="168" t="s">
        <v>297</v>
      </c>
      <c r="K157" s="156"/>
      <c r="L157" s="156"/>
      <c r="M157" s="156"/>
      <c r="N157" s="156"/>
      <c r="O157" s="156"/>
      <c r="P157" s="156"/>
      <c r="Q157" s="155"/>
    </row>
    <row r="158" spans="2:17" x14ac:dyDescent="0.25">
      <c r="B158" s="156" t="s">
        <v>247</v>
      </c>
      <c r="C158" s="156" t="s">
        <v>278</v>
      </c>
      <c r="D158" s="156"/>
      <c r="E158" s="166">
        <v>9.1</v>
      </c>
      <c r="F158" s="156">
        <v>8.9</v>
      </c>
      <c r="G158" s="162">
        <v>18</v>
      </c>
      <c r="H158" s="156">
        <v>7461</v>
      </c>
      <c r="I158" s="156">
        <v>52388</v>
      </c>
      <c r="J158" s="168" t="s">
        <v>300</v>
      </c>
      <c r="K158" s="156"/>
      <c r="L158" s="156"/>
      <c r="M158" s="156"/>
      <c r="N158" s="156"/>
      <c r="O158" s="156"/>
      <c r="P158" s="156"/>
      <c r="Q158" s="155"/>
    </row>
    <row r="159" spans="2:17" x14ac:dyDescent="0.25">
      <c r="B159" s="156" t="s">
        <v>263</v>
      </c>
      <c r="C159" s="156" t="s">
        <v>278</v>
      </c>
      <c r="D159" s="156"/>
      <c r="E159" s="166">
        <v>7.9</v>
      </c>
      <c r="F159" s="156">
        <v>7.8</v>
      </c>
      <c r="G159" s="162">
        <v>15.7</v>
      </c>
      <c r="H159" s="156">
        <v>6557</v>
      </c>
      <c r="I159" s="156">
        <v>45932</v>
      </c>
      <c r="J159" s="168" t="s">
        <v>300</v>
      </c>
      <c r="K159" s="156"/>
      <c r="L159" s="156"/>
      <c r="M159" s="156"/>
      <c r="N159" s="156"/>
      <c r="O159" s="156"/>
      <c r="P159" s="156"/>
      <c r="Q159" s="155"/>
    </row>
    <row r="160" spans="2:17" x14ac:dyDescent="0.25">
      <c r="B160" s="156" t="s">
        <v>272</v>
      </c>
      <c r="C160" s="156" t="s">
        <v>278</v>
      </c>
      <c r="D160" s="156"/>
      <c r="E160" s="166">
        <v>8.3000000000000007</v>
      </c>
      <c r="F160" s="156">
        <v>7.6</v>
      </c>
      <c r="G160" s="162">
        <v>15.9</v>
      </c>
      <c r="H160" s="156">
        <v>7563</v>
      </c>
      <c r="I160" s="156">
        <v>69333</v>
      </c>
      <c r="J160" s="168" t="s">
        <v>297</v>
      </c>
      <c r="K160" s="156"/>
      <c r="L160" s="156"/>
      <c r="M160" s="156"/>
      <c r="N160" s="156"/>
      <c r="O160" s="156"/>
      <c r="P160" s="156"/>
      <c r="Q160" s="155"/>
    </row>
    <row r="161" spans="2:17" x14ac:dyDescent="0.25">
      <c r="B161" s="156" t="s">
        <v>267</v>
      </c>
      <c r="C161" s="156" t="s">
        <v>278</v>
      </c>
      <c r="D161" s="156"/>
      <c r="E161" s="166">
        <v>7.1</v>
      </c>
      <c r="F161" s="156">
        <v>7</v>
      </c>
      <c r="G161" s="162">
        <v>14.1</v>
      </c>
      <c r="H161" s="156">
        <v>6861</v>
      </c>
      <c r="I161" s="156">
        <v>66274</v>
      </c>
      <c r="J161" s="168" t="s">
        <v>291</v>
      </c>
      <c r="K161" s="156"/>
      <c r="L161" s="156"/>
      <c r="M161" s="156"/>
      <c r="N161" s="156"/>
      <c r="O161" s="156"/>
      <c r="P161" s="156"/>
      <c r="Q161" s="155"/>
    </row>
    <row r="162" spans="2:17" x14ac:dyDescent="0.25">
      <c r="B162" s="156" t="s">
        <v>266</v>
      </c>
      <c r="C162" s="156" t="s">
        <v>278</v>
      </c>
      <c r="D162" s="156"/>
      <c r="E162" s="166">
        <v>8</v>
      </c>
      <c r="F162" s="156">
        <v>7.9</v>
      </c>
      <c r="G162" s="162">
        <v>15.8</v>
      </c>
      <c r="H162" s="156">
        <v>7243</v>
      </c>
      <c r="I162" s="156">
        <v>57146</v>
      </c>
      <c r="J162" s="168" t="s">
        <v>299</v>
      </c>
      <c r="K162" s="156"/>
      <c r="L162" s="156"/>
      <c r="M162" s="156"/>
      <c r="N162" s="156"/>
      <c r="O162" s="156"/>
      <c r="P162" s="156"/>
      <c r="Q162" s="155"/>
    </row>
    <row r="163" spans="2:17" x14ac:dyDescent="0.25">
      <c r="B163" s="156" t="s">
        <v>260</v>
      </c>
      <c r="C163" s="156" t="s">
        <v>278</v>
      </c>
      <c r="D163" s="156"/>
      <c r="E163" s="166">
        <v>7.4</v>
      </c>
      <c r="F163" s="156">
        <v>7.3</v>
      </c>
      <c r="G163" s="162">
        <v>14.7</v>
      </c>
      <c r="H163" s="156">
        <v>7434</v>
      </c>
      <c r="I163" s="156">
        <v>67959</v>
      </c>
      <c r="J163" s="168" t="s">
        <v>297</v>
      </c>
      <c r="K163" s="156"/>
      <c r="L163" s="156"/>
      <c r="M163" s="156"/>
      <c r="N163" s="156"/>
      <c r="O163" s="156"/>
      <c r="P163" s="156"/>
      <c r="Q163" s="155"/>
    </row>
    <row r="164" spans="2:17" x14ac:dyDescent="0.25">
      <c r="B164" s="156" t="s">
        <v>257</v>
      </c>
      <c r="C164" s="156" t="s">
        <v>278</v>
      </c>
      <c r="D164" s="156"/>
      <c r="E164" s="166">
        <v>7.8</v>
      </c>
      <c r="F164" s="156">
        <v>7.7</v>
      </c>
      <c r="G164" s="162">
        <v>15.6</v>
      </c>
      <c r="H164" s="156">
        <v>8615</v>
      </c>
      <c r="I164" s="156">
        <v>62392</v>
      </c>
      <c r="J164" s="168" t="s">
        <v>300</v>
      </c>
      <c r="K164" s="156"/>
      <c r="L164" s="156"/>
      <c r="M164" s="156"/>
      <c r="N164" s="156"/>
      <c r="O164" s="156"/>
      <c r="P164" s="156"/>
      <c r="Q164" s="155"/>
    </row>
    <row r="165" spans="2:17" x14ac:dyDescent="0.25">
      <c r="B165" s="156" t="s">
        <v>252</v>
      </c>
      <c r="C165" s="156" t="s">
        <v>278</v>
      </c>
      <c r="D165" s="156"/>
      <c r="E165" s="166">
        <v>4.9000000000000004</v>
      </c>
      <c r="F165" s="156">
        <v>4.5</v>
      </c>
      <c r="G165" s="162">
        <v>9.3000000000000007</v>
      </c>
      <c r="H165" s="156">
        <v>4776</v>
      </c>
      <c r="I165" s="156">
        <v>47354</v>
      </c>
      <c r="J165" s="168" t="s">
        <v>291</v>
      </c>
      <c r="K165" s="156"/>
      <c r="L165" s="156"/>
      <c r="M165" s="156"/>
      <c r="N165" s="156"/>
      <c r="O165" s="156"/>
      <c r="P165" s="156"/>
      <c r="Q165" s="155"/>
    </row>
    <row r="166" spans="2:17" x14ac:dyDescent="0.25">
      <c r="B166" s="156" t="s">
        <v>258</v>
      </c>
      <c r="C166" s="156" t="s">
        <v>278</v>
      </c>
      <c r="D166" s="156"/>
      <c r="E166" s="166">
        <v>8</v>
      </c>
      <c r="F166" s="156">
        <v>7.9</v>
      </c>
      <c r="G166" s="162">
        <v>15.9</v>
      </c>
      <c r="H166" s="156">
        <v>7945</v>
      </c>
      <c r="I166" s="156">
        <v>67643</v>
      </c>
      <c r="J166" s="168" t="s">
        <v>298</v>
      </c>
      <c r="K166" s="156"/>
      <c r="L166" s="156"/>
      <c r="M166" s="156"/>
      <c r="N166" s="156"/>
      <c r="O166" s="156"/>
      <c r="P166" s="156"/>
      <c r="Q166" s="155"/>
    </row>
    <row r="167" spans="2:17" x14ac:dyDescent="0.25">
      <c r="B167" s="156" t="s">
        <v>271</v>
      </c>
      <c r="C167" s="156" t="s">
        <v>278</v>
      </c>
      <c r="D167" s="156"/>
      <c r="E167" s="166">
        <v>6.2</v>
      </c>
      <c r="F167" s="156">
        <v>5.9</v>
      </c>
      <c r="G167" s="162">
        <v>12.1</v>
      </c>
      <c r="H167" s="156">
        <v>5203</v>
      </c>
      <c r="I167" s="156">
        <v>53320</v>
      </c>
      <c r="J167" s="168" t="s">
        <v>291</v>
      </c>
      <c r="K167" s="156"/>
      <c r="L167" s="156"/>
      <c r="M167" s="156"/>
      <c r="N167" s="156"/>
      <c r="O167" s="156"/>
      <c r="P167" s="156"/>
      <c r="Q167" s="155"/>
    </row>
    <row r="168" spans="2:17" x14ac:dyDescent="0.25">
      <c r="B168" s="156" t="s">
        <v>262</v>
      </c>
      <c r="C168" s="156" t="s">
        <v>278</v>
      </c>
      <c r="D168" s="156"/>
      <c r="E168" s="166">
        <v>8.5</v>
      </c>
      <c r="F168" s="156">
        <v>8.4</v>
      </c>
      <c r="G168" s="162">
        <v>16.899999999999999</v>
      </c>
      <c r="H168" s="156">
        <v>7092</v>
      </c>
      <c r="I168" s="156">
        <v>59345</v>
      </c>
      <c r="J168" s="168" t="s">
        <v>298</v>
      </c>
      <c r="K168" s="156"/>
      <c r="L168" s="156"/>
      <c r="M168" s="156"/>
      <c r="N168" s="156"/>
      <c r="O168" s="156"/>
      <c r="P168" s="156"/>
      <c r="Q168" s="155"/>
    </row>
    <row r="169" spans="2:17" x14ac:dyDescent="0.25">
      <c r="B169" s="156" t="s">
        <v>255</v>
      </c>
      <c r="C169" s="156" t="s">
        <v>278</v>
      </c>
      <c r="D169" s="156"/>
      <c r="E169" s="166">
        <v>8.4</v>
      </c>
      <c r="F169" s="156">
        <v>8.3000000000000007</v>
      </c>
      <c r="G169" s="162">
        <v>16.7</v>
      </c>
      <c r="H169" s="156">
        <v>7959</v>
      </c>
      <c r="I169" s="156">
        <v>60189</v>
      </c>
      <c r="J169" s="168" t="s">
        <v>299</v>
      </c>
      <c r="K169" s="156"/>
      <c r="L169" s="156"/>
      <c r="M169" s="156"/>
      <c r="N169" s="156"/>
      <c r="O169" s="156"/>
      <c r="P169" s="156"/>
      <c r="Q169" s="155"/>
    </row>
    <row r="170" spans="2:17" x14ac:dyDescent="0.25">
      <c r="B170" s="156" t="s">
        <v>268</v>
      </c>
      <c r="C170" s="156" t="s">
        <v>278</v>
      </c>
      <c r="D170" s="156"/>
      <c r="E170" s="166">
        <v>8.5</v>
      </c>
      <c r="F170" s="156">
        <v>8.4</v>
      </c>
      <c r="G170" s="162">
        <v>17</v>
      </c>
      <c r="H170" s="156">
        <v>7267</v>
      </c>
      <c r="I170" s="156">
        <v>54914</v>
      </c>
      <c r="J170" s="168" t="s">
        <v>299</v>
      </c>
      <c r="K170" s="156"/>
      <c r="L170" s="156"/>
      <c r="M170" s="156"/>
      <c r="N170" s="156"/>
      <c r="O170" s="156"/>
      <c r="P170" s="156"/>
      <c r="Q170" s="155"/>
    </row>
    <row r="171" spans="2:17" x14ac:dyDescent="0.25">
      <c r="B171" s="156" t="s">
        <v>256</v>
      </c>
      <c r="C171" s="156" t="s">
        <v>278</v>
      </c>
      <c r="D171" s="156"/>
      <c r="E171" s="166">
        <v>6.6</v>
      </c>
      <c r="F171" s="156">
        <v>6.6</v>
      </c>
      <c r="G171" s="162">
        <v>13.2</v>
      </c>
      <c r="H171" s="156">
        <v>6196</v>
      </c>
      <c r="I171" s="156">
        <v>50891</v>
      </c>
      <c r="J171" s="168" t="s">
        <v>298</v>
      </c>
      <c r="K171" s="156"/>
      <c r="L171" s="156"/>
      <c r="M171" s="156"/>
      <c r="N171" s="156"/>
      <c r="O171" s="156"/>
      <c r="P171" s="156"/>
      <c r="Q171" s="155"/>
    </row>
    <row r="172" spans="2:17" x14ac:dyDescent="0.25">
      <c r="B172" s="156" t="s">
        <v>253</v>
      </c>
      <c r="C172" s="156" t="s">
        <v>278</v>
      </c>
      <c r="D172" s="156"/>
      <c r="E172" s="166">
        <v>8.6999999999999993</v>
      </c>
      <c r="F172" s="156">
        <v>8.5</v>
      </c>
      <c r="G172" s="162">
        <v>17.2</v>
      </c>
      <c r="H172" s="156">
        <v>6292</v>
      </c>
      <c r="I172" s="156">
        <v>48813</v>
      </c>
      <c r="J172" s="168" t="s">
        <v>299</v>
      </c>
      <c r="K172" s="156"/>
      <c r="L172" s="156"/>
      <c r="M172" s="156"/>
      <c r="N172" s="156"/>
      <c r="O172" s="156"/>
      <c r="P172" s="156"/>
      <c r="Q172" s="155"/>
    </row>
    <row r="173" spans="2:17" x14ac:dyDescent="0.25">
      <c r="B173" s="156" t="s">
        <v>264</v>
      </c>
      <c r="C173" s="156" t="s">
        <v>278</v>
      </c>
      <c r="D173" s="156"/>
      <c r="E173" s="166">
        <v>7.2</v>
      </c>
      <c r="F173" s="156">
        <v>7.1</v>
      </c>
      <c r="G173" s="162">
        <v>14.4</v>
      </c>
      <c r="H173" s="156">
        <v>6042</v>
      </c>
      <c r="I173" s="156">
        <v>39965</v>
      </c>
      <c r="J173" s="168" t="s">
        <v>306</v>
      </c>
      <c r="K173" s="156"/>
      <c r="L173" s="156"/>
      <c r="M173" s="156"/>
      <c r="N173" s="156"/>
      <c r="O173" s="156"/>
      <c r="P173" s="156"/>
      <c r="Q173" s="155"/>
    </row>
  </sheetData>
  <mergeCells count="1">
    <mergeCell ref="D1:G1"/>
  </mergeCells>
  <dataValidations count="1">
    <dataValidation allowBlank="1" showInputMessage="1" showErrorMessage="1" prompt="What is the name of your local government? " sqref="D1:G1"/>
  </dataValidation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workbookViewId="0">
      <selection activeCell="J14" sqref="J14"/>
    </sheetView>
  </sheetViews>
  <sheetFormatPr defaultRowHeight="15" x14ac:dyDescent="0.25"/>
  <cols>
    <col min="1" max="1" width="16.7109375" bestFit="1" customWidth="1"/>
    <col min="2" max="2" width="18.140625" customWidth="1"/>
    <col min="3" max="3" width="15.42578125" customWidth="1"/>
    <col min="4" max="7" width="11.140625" customWidth="1"/>
    <col min="8" max="8" width="4.140625" customWidth="1"/>
    <col min="9" max="9" width="12.28515625" customWidth="1"/>
    <col min="10" max="10" width="18.140625" customWidth="1"/>
    <col min="11" max="11" width="15.7109375" customWidth="1"/>
    <col min="12" max="13" width="12.140625" customWidth="1"/>
  </cols>
  <sheetData>
    <row r="1" spans="1:17" ht="21" thickBot="1" x14ac:dyDescent="0.4">
      <c r="A1" s="2"/>
      <c r="B1" s="7"/>
      <c r="C1" s="46" t="s">
        <v>0</v>
      </c>
      <c r="D1" s="202" t="s">
        <v>98</v>
      </c>
      <c r="E1" s="203"/>
      <c r="F1" s="203"/>
      <c r="G1" s="204"/>
      <c r="H1" s="7"/>
      <c r="I1" s="2"/>
      <c r="J1" s="2"/>
      <c r="K1" s="2"/>
      <c r="L1" s="2"/>
      <c r="M1" s="2"/>
      <c r="N1" s="2"/>
      <c r="O1" s="2"/>
      <c r="P1" s="2"/>
      <c r="Q1" s="2"/>
    </row>
    <row r="2" spans="1:17" ht="15.75" thickTop="1" x14ac:dyDescent="0.25">
      <c r="A2" s="2"/>
      <c r="B2" s="7"/>
      <c r="C2" s="7"/>
      <c r="D2" s="11" t="s">
        <v>334</v>
      </c>
      <c r="E2" s="2"/>
      <c r="F2" s="2"/>
      <c r="G2" s="2"/>
      <c r="H2" s="7"/>
      <c r="I2" s="2"/>
      <c r="J2" s="2"/>
      <c r="K2" s="2"/>
      <c r="L2" s="2"/>
      <c r="M2" s="2"/>
      <c r="N2" s="2"/>
      <c r="O2" s="2"/>
      <c r="P2" s="2"/>
      <c r="Q2" s="2"/>
    </row>
    <row r="3" spans="1:17" x14ac:dyDescent="0.25">
      <c r="A3" s="2"/>
      <c r="B3" s="48"/>
      <c r="C3" s="48"/>
      <c r="D3" s="49"/>
      <c r="E3" s="50"/>
      <c r="F3" s="50"/>
      <c r="G3" s="50"/>
      <c r="H3" s="48"/>
      <c r="I3" s="2"/>
      <c r="J3" s="2"/>
      <c r="K3" s="2"/>
      <c r="L3" s="2"/>
      <c r="M3" s="2"/>
      <c r="N3" s="2"/>
      <c r="O3" s="2"/>
      <c r="P3" s="2"/>
      <c r="Q3" s="2"/>
    </row>
    <row r="4" spans="1:17" ht="16.5" x14ac:dyDescent="0.25">
      <c r="A4" s="2"/>
      <c r="B4" s="52" t="s">
        <v>343</v>
      </c>
      <c r="C4" s="53"/>
      <c r="D4" s="54"/>
      <c r="E4" s="52"/>
      <c r="F4" s="52"/>
      <c r="G4" s="52"/>
      <c r="H4" s="7"/>
      <c r="I4" s="2"/>
      <c r="J4" s="52" t="s">
        <v>344</v>
      </c>
      <c r="K4" s="53"/>
      <c r="L4" s="54"/>
      <c r="M4" s="52"/>
      <c r="N4" s="52"/>
      <c r="O4" s="52"/>
      <c r="P4" s="7"/>
      <c r="Q4" s="2"/>
    </row>
    <row r="5" spans="1:17" x14ac:dyDescent="0.25">
      <c r="A5" s="2"/>
      <c r="B5" s="55" t="str">
        <f>D1</f>
        <v>City of Albany</v>
      </c>
      <c r="C5" s="56"/>
      <c r="D5" s="2"/>
      <c r="E5" s="52"/>
      <c r="F5" s="2"/>
      <c r="G5" s="7"/>
      <c r="H5" s="7"/>
      <c r="I5" s="2"/>
      <c r="J5" s="55" t="str">
        <f>D1</f>
        <v>City of Albany</v>
      </c>
      <c r="K5" s="56"/>
      <c r="L5" s="2"/>
      <c r="M5" s="52"/>
      <c r="N5" s="2"/>
      <c r="O5" s="7"/>
      <c r="P5" s="7"/>
      <c r="Q5" s="2"/>
    </row>
    <row r="6" spans="1:17" ht="15.75" thickBot="1" x14ac:dyDescent="0.3">
      <c r="A6" s="2"/>
      <c r="B6" s="2"/>
      <c r="C6" s="2"/>
      <c r="D6" s="2"/>
      <c r="E6" s="2"/>
      <c r="F6" s="2"/>
      <c r="G6" s="2"/>
      <c r="H6" s="2"/>
      <c r="I6" s="2"/>
      <c r="J6" s="2"/>
      <c r="K6" s="2"/>
      <c r="L6" s="2"/>
      <c r="M6" s="2"/>
      <c r="N6" s="2"/>
      <c r="O6" s="2"/>
      <c r="P6" s="2"/>
      <c r="Q6" s="2"/>
    </row>
    <row r="7" spans="1:17" ht="30.75" thickBot="1" x14ac:dyDescent="0.3">
      <c r="A7" s="2"/>
      <c r="B7" s="27" t="s">
        <v>279</v>
      </c>
      <c r="C7" s="28" t="s">
        <v>345</v>
      </c>
      <c r="D7" s="2"/>
      <c r="E7" s="2"/>
      <c r="F7" s="2"/>
      <c r="G7" s="2"/>
      <c r="H7" s="2"/>
      <c r="I7" s="2"/>
      <c r="J7" s="27" t="s">
        <v>279</v>
      </c>
      <c r="K7" s="28" t="s">
        <v>346</v>
      </c>
      <c r="L7" s="2"/>
      <c r="M7" s="2"/>
      <c r="N7" s="2"/>
      <c r="O7" s="2"/>
      <c r="P7" s="2"/>
      <c r="Q7" s="2"/>
    </row>
    <row r="8" spans="1:17" ht="18" thickBot="1" x14ac:dyDescent="0.35">
      <c r="A8" s="2"/>
      <c r="B8" s="29" t="s">
        <v>6</v>
      </c>
      <c r="C8" s="57">
        <f>VLOOKUP($D$1,Table5[],5,FALSE)</f>
        <v>163747</v>
      </c>
      <c r="D8" s="2"/>
      <c r="E8" s="2"/>
      <c r="F8" s="2"/>
      <c r="G8" s="2"/>
      <c r="H8" s="2"/>
      <c r="I8" s="2"/>
      <c r="J8" s="29" t="s">
        <v>6</v>
      </c>
      <c r="K8" s="57">
        <f>VLOOKUP($D$1,Table5[],10,FALSE)</f>
        <v>19441640</v>
      </c>
      <c r="L8" s="2"/>
      <c r="M8" s="2"/>
      <c r="N8" s="2"/>
      <c r="O8" s="2"/>
      <c r="P8" s="2"/>
      <c r="Q8" s="2"/>
    </row>
    <row r="9" spans="1:17" ht="32.25" customHeight="1" thickBot="1" x14ac:dyDescent="0.35">
      <c r="A9" s="2"/>
      <c r="B9" s="29" t="s">
        <v>7</v>
      </c>
      <c r="C9" s="57">
        <f>VLOOKUP($D$1,Table5[],6,FALSE)</f>
        <v>525549</v>
      </c>
      <c r="D9" s="2"/>
      <c r="E9" s="2"/>
      <c r="F9" s="2"/>
      <c r="G9" s="2"/>
      <c r="H9" s="2"/>
      <c r="I9" s="2"/>
      <c r="J9" s="29" t="s">
        <v>7</v>
      </c>
      <c r="K9" s="57">
        <f>VLOOKUP($D$1,Table5[],11,FALSE)</f>
        <v>25053627</v>
      </c>
      <c r="L9" s="2"/>
      <c r="M9" s="2"/>
      <c r="N9" s="2"/>
      <c r="O9" s="2"/>
      <c r="P9" s="2"/>
      <c r="Q9" s="2"/>
    </row>
    <row r="10" spans="1:17" ht="18" thickBot="1" x14ac:dyDescent="0.35">
      <c r="A10" s="2"/>
      <c r="B10" s="29" t="s">
        <v>8</v>
      </c>
      <c r="C10" s="57">
        <f>VLOOKUP($D$1,Table5[],7,FALSE)</f>
        <v>97717</v>
      </c>
      <c r="D10" s="2"/>
      <c r="E10" s="2"/>
      <c r="F10" s="2"/>
      <c r="G10" s="2"/>
      <c r="H10" s="2"/>
      <c r="I10" s="2"/>
      <c r="J10" s="29" t="s">
        <v>8</v>
      </c>
      <c r="K10" s="57">
        <f>VLOOKUP($D$1,Table5[],12,FALSE)</f>
        <v>25224550</v>
      </c>
      <c r="L10" s="2"/>
      <c r="M10" s="2"/>
      <c r="N10" s="2"/>
      <c r="O10" s="2"/>
      <c r="P10" s="2"/>
      <c r="Q10" s="2"/>
    </row>
    <row r="11" spans="1:17" ht="18.75" thickTop="1" thickBot="1" x14ac:dyDescent="0.3">
      <c r="A11" s="2"/>
      <c r="B11" s="33" t="s">
        <v>21</v>
      </c>
      <c r="C11" s="57">
        <f>VLOOKUP($D$1,Table5[],4,FALSE)</f>
        <v>787013</v>
      </c>
      <c r="D11" s="2"/>
      <c r="E11" s="2"/>
      <c r="F11" s="2"/>
      <c r="G11" s="2"/>
      <c r="H11" s="2"/>
      <c r="I11" s="2"/>
      <c r="J11" s="33" t="s">
        <v>21</v>
      </c>
      <c r="K11" s="57">
        <f>VLOOKUP($D$1,Table5[],9,FALSE)</f>
        <v>69719817</v>
      </c>
      <c r="L11" s="2"/>
      <c r="M11" s="2"/>
      <c r="N11" s="2"/>
      <c r="O11" s="2"/>
      <c r="P11" s="2"/>
      <c r="Q11" s="2"/>
    </row>
    <row r="12" spans="1:17" ht="15.75" thickTop="1" x14ac:dyDescent="0.25"/>
    <row r="18" spans="1:22" s="81" customFormat="1" x14ac:dyDescent="0.25">
      <c r="A18" s="215" t="s">
        <v>321</v>
      </c>
      <c r="B18" s="215"/>
      <c r="C18" s="215"/>
      <c r="D18" s="215"/>
      <c r="E18" s="215"/>
      <c r="F18" s="215"/>
      <c r="G18" s="215"/>
      <c r="H18" s="215"/>
      <c r="I18" s="215"/>
      <c r="J18" s="159"/>
      <c r="K18" s="159"/>
      <c r="L18" s="159"/>
      <c r="M18" s="159"/>
      <c r="N18" s="159"/>
      <c r="O18" s="159"/>
      <c r="P18" s="159"/>
      <c r="Q18" s="159"/>
      <c r="R18" s="159"/>
      <c r="S18" s="159"/>
      <c r="T18" s="159"/>
      <c r="U18" s="159"/>
      <c r="V18" s="159"/>
    </row>
    <row r="19" spans="1:22" s="5" customFormat="1" x14ac:dyDescent="0.25">
      <c r="A19" s="172"/>
      <c r="B19" s="172"/>
      <c r="C19" s="172"/>
      <c r="D19" s="172"/>
      <c r="E19" s="173" t="s">
        <v>310</v>
      </c>
      <c r="F19" s="173"/>
      <c r="G19" s="173"/>
      <c r="H19" s="173"/>
      <c r="I19" s="173"/>
      <c r="J19" s="173" t="s">
        <v>311</v>
      </c>
      <c r="K19" s="173"/>
      <c r="L19" s="172"/>
      <c r="M19" s="172"/>
      <c r="N19" s="174"/>
      <c r="O19" s="174"/>
      <c r="P19" s="174"/>
      <c r="Q19" s="174"/>
      <c r="R19" s="174"/>
      <c r="S19" s="174"/>
      <c r="T19" s="174"/>
      <c r="U19" s="174"/>
      <c r="V19" s="174"/>
    </row>
    <row r="20" spans="1:22" x14ac:dyDescent="0.25">
      <c r="A20" s="156" t="s">
        <v>309</v>
      </c>
      <c r="B20" s="156" t="s">
        <v>280</v>
      </c>
      <c r="C20" s="156" t="s">
        <v>307</v>
      </c>
      <c r="D20" s="156" t="s">
        <v>21</v>
      </c>
      <c r="E20" s="156" t="s">
        <v>312</v>
      </c>
      <c r="F20" s="156" t="s">
        <v>313</v>
      </c>
      <c r="G20" s="156" t="s">
        <v>314</v>
      </c>
      <c r="H20" s="156" t="s">
        <v>347</v>
      </c>
      <c r="I20" s="156" t="s">
        <v>317</v>
      </c>
      <c r="J20" s="156" t="s">
        <v>318</v>
      </c>
      <c r="K20" s="156" t="s">
        <v>319</v>
      </c>
      <c r="L20" s="156" t="s">
        <v>320</v>
      </c>
    </row>
    <row r="21" spans="1:22" x14ac:dyDescent="0.25">
      <c r="A21" s="156" t="s">
        <v>98</v>
      </c>
      <c r="B21" s="156" t="s">
        <v>77</v>
      </c>
      <c r="C21" s="156"/>
      <c r="D21" s="156">
        <v>787013</v>
      </c>
      <c r="E21" s="156">
        <v>163747</v>
      </c>
      <c r="F21" s="156">
        <v>525549</v>
      </c>
      <c r="G21" s="156">
        <v>97717</v>
      </c>
      <c r="H21" s="156"/>
      <c r="I21" s="156">
        <v>69719817</v>
      </c>
      <c r="J21" s="156">
        <v>19441640</v>
      </c>
      <c r="K21" s="156">
        <v>25053627</v>
      </c>
      <c r="L21" s="156">
        <v>25224550</v>
      </c>
      <c r="M21" s="156"/>
      <c r="N21" s="156"/>
      <c r="O21" s="156"/>
      <c r="P21" s="156"/>
      <c r="Q21" s="156"/>
      <c r="R21" s="156"/>
      <c r="S21" s="156"/>
      <c r="T21" s="156"/>
      <c r="U21" s="155"/>
    </row>
    <row r="22" spans="1:22" x14ac:dyDescent="0.25">
      <c r="A22" s="156" t="s">
        <v>115</v>
      </c>
      <c r="B22" s="156" t="s">
        <v>77</v>
      </c>
      <c r="C22" s="156"/>
      <c r="D22" s="156">
        <v>7107</v>
      </c>
      <c r="E22" s="156">
        <v>5268</v>
      </c>
      <c r="F22" s="156">
        <v>1839</v>
      </c>
      <c r="G22" s="156">
        <v>0</v>
      </c>
      <c r="H22" s="156"/>
      <c r="I22" s="156">
        <v>465355</v>
      </c>
      <c r="J22" s="156">
        <v>392611</v>
      </c>
      <c r="K22" s="156">
        <v>72744</v>
      </c>
      <c r="L22" s="156">
        <v>0</v>
      </c>
      <c r="M22" s="156"/>
      <c r="N22" s="156"/>
      <c r="O22" s="156"/>
      <c r="P22" s="156"/>
      <c r="Q22" s="156"/>
      <c r="R22" s="156"/>
      <c r="S22" s="156"/>
      <c r="T22" s="156"/>
      <c r="U22" s="155"/>
    </row>
    <row r="23" spans="1:22" x14ac:dyDescent="0.25">
      <c r="A23" s="156" t="s">
        <v>111</v>
      </c>
      <c r="B23" s="156" t="s">
        <v>77</v>
      </c>
      <c r="C23" s="156"/>
      <c r="D23" s="156">
        <v>12645</v>
      </c>
      <c r="E23" s="156">
        <v>10737</v>
      </c>
      <c r="F23" s="156">
        <v>1908</v>
      </c>
      <c r="G23" s="156">
        <v>0</v>
      </c>
      <c r="H23" s="156"/>
      <c r="I23" s="156">
        <v>0</v>
      </c>
      <c r="J23" s="156">
        <v>0</v>
      </c>
      <c r="K23" s="156">
        <v>0</v>
      </c>
      <c r="L23" s="156">
        <v>0</v>
      </c>
      <c r="M23" s="156"/>
      <c r="N23" s="156"/>
      <c r="O23" s="156"/>
      <c r="P23" s="156"/>
      <c r="Q23" s="156"/>
      <c r="R23" s="156"/>
      <c r="S23" s="156"/>
      <c r="T23" s="156"/>
      <c r="U23" s="155"/>
    </row>
    <row r="24" spans="1:22" x14ac:dyDescent="0.25">
      <c r="A24" s="156" t="s">
        <v>101</v>
      </c>
      <c r="B24" s="156" t="s">
        <v>77</v>
      </c>
      <c r="C24" s="156"/>
      <c r="D24" s="156">
        <v>441651</v>
      </c>
      <c r="E24" s="170" t="s">
        <v>315</v>
      </c>
      <c r="F24" s="156">
        <v>78626</v>
      </c>
      <c r="G24" s="156">
        <v>256531</v>
      </c>
      <c r="H24" s="156"/>
      <c r="I24" s="156">
        <v>17432493</v>
      </c>
      <c r="J24" s="156">
        <v>8129000</v>
      </c>
      <c r="K24" s="156">
        <v>2473122</v>
      </c>
      <c r="L24" s="156">
        <v>6830371</v>
      </c>
      <c r="M24" s="156"/>
      <c r="N24" s="156"/>
      <c r="O24" s="156"/>
      <c r="P24" s="156"/>
      <c r="Q24" s="156"/>
      <c r="R24" s="156"/>
      <c r="S24" s="156"/>
      <c r="T24" s="156"/>
      <c r="U24" s="155"/>
    </row>
    <row r="25" spans="1:22" x14ac:dyDescent="0.25">
      <c r="A25" s="156" t="s">
        <v>97</v>
      </c>
      <c r="B25" s="156" t="s">
        <v>77</v>
      </c>
      <c r="C25" s="156"/>
      <c r="D25" s="156">
        <v>26764</v>
      </c>
      <c r="E25" s="156">
        <v>15489</v>
      </c>
      <c r="F25" s="156">
        <v>5196</v>
      </c>
      <c r="G25" s="156">
        <v>6080</v>
      </c>
      <c r="H25" s="156"/>
      <c r="I25" s="156">
        <v>265737</v>
      </c>
      <c r="J25" s="156">
        <v>18145</v>
      </c>
      <c r="K25" s="156">
        <v>133256</v>
      </c>
      <c r="L25" s="156">
        <v>114336</v>
      </c>
      <c r="M25" s="156"/>
      <c r="N25" s="156"/>
      <c r="O25" s="156"/>
      <c r="P25" s="156"/>
      <c r="Q25" s="156"/>
      <c r="R25" s="156"/>
      <c r="S25" s="156"/>
      <c r="T25" s="156"/>
      <c r="U25" s="155"/>
    </row>
    <row r="26" spans="1:22" x14ac:dyDescent="0.25">
      <c r="A26" s="156" t="s">
        <v>104</v>
      </c>
      <c r="B26" s="156" t="s">
        <v>77</v>
      </c>
      <c r="C26" s="156"/>
      <c r="D26" s="156">
        <v>58060</v>
      </c>
      <c r="E26" s="156">
        <v>34339</v>
      </c>
      <c r="F26" s="156">
        <v>23721</v>
      </c>
      <c r="G26" s="156">
        <v>0</v>
      </c>
      <c r="H26" s="156"/>
      <c r="I26" s="156">
        <v>8812594</v>
      </c>
      <c r="J26" s="156">
        <v>3513436</v>
      </c>
      <c r="K26" s="156">
        <v>1043180</v>
      </c>
      <c r="L26" s="156">
        <v>4255978</v>
      </c>
      <c r="M26" s="156"/>
      <c r="N26" s="156"/>
      <c r="O26" s="156"/>
      <c r="P26" s="156"/>
      <c r="Q26" s="156"/>
      <c r="R26" s="156"/>
      <c r="S26" s="156"/>
      <c r="T26" s="156"/>
      <c r="U26" s="155"/>
    </row>
    <row r="27" spans="1:22" x14ac:dyDescent="0.25">
      <c r="A27" s="156" t="s">
        <v>100</v>
      </c>
      <c r="B27" s="156" t="s">
        <v>77</v>
      </c>
      <c r="C27" s="156"/>
      <c r="D27" s="156">
        <v>640730</v>
      </c>
      <c r="E27" s="156">
        <v>211051</v>
      </c>
      <c r="F27" s="156">
        <v>429679</v>
      </c>
      <c r="G27" s="156">
        <v>0</v>
      </c>
      <c r="H27" s="156"/>
      <c r="I27" s="156">
        <v>36329295</v>
      </c>
      <c r="J27" s="156">
        <v>18903368</v>
      </c>
      <c r="K27" s="156">
        <v>15657504</v>
      </c>
      <c r="L27" s="156">
        <v>1768423</v>
      </c>
      <c r="M27" s="156"/>
      <c r="N27" s="156"/>
      <c r="O27" s="156"/>
      <c r="P27" s="156"/>
      <c r="Q27" s="156"/>
      <c r="R27" s="156"/>
      <c r="S27" s="156"/>
      <c r="T27" s="156"/>
      <c r="U27" s="155"/>
    </row>
    <row r="28" spans="1:22" x14ac:dyDescent="0.25">
      <c r="A28" s="156" t="s">
        <v>105</v>
      </c>
      <c r="B28" s="156" t="s">
        <v>77</v>
      </c>
      <c r="C28" s="156"/>
      <c r="D28" s="156">
        <v>65173</v>
      </c>
      <c r="E28" s="156">
        <v>24273</v>
      </c>
      <c r="F28" s="156">
        <v>40899</v>
      </c>
      <c r="G28" s="156">
        <v>0</v>
      </c>
      <c r="H28" s="156"/>
      <c r="I28" s="156">
        <v>3313277</v>
      </c>
      <c r="J28" s="156">
        <v>2079231</v>
      </c>
      <c r="K28" s="156">
        <v>1234046</v>
      </c>
      <c r="L28" s="156">
        <v>0</v>
      </c>
      <c r="M28" s="156"/>
      <c r="N28" s="156"/>
      <c r="O28" s="156"/>
      <c r="P28" s="156"/>
      <c r="Q28" s="156"/>
      <c r="R28" s="156"/>
      <c r="S28" s="156"/>
      <c r="T28" s="156"/>
      <c r="U28" s="155"/>
    </row>
    <row r="29" spans="1:22" x14ac:dyDescent="0.25">
      <c r="A29" s="156" t="s">
        <v>109</v>
      </c>
      <c r="B29" s="156" t="s">
        <v>77</v>
      </c>
      <c r="C29" s="156"/>
      <c r="D29" s="156">
        <v>45366</v>
      </c>
      <c r="E29" s="156">
        <v>10699</v>
      </c>
      <c r="F29" s="156">
        <v>18978</v>
      </c>
      <c r="G29" s="156">
        <v>15689</v>
      </c>
      <c r="H29" s="156"/>
      <c r="I29" s="156">
        <v>2442244</v>
      </c>
      <c r="J29" s="156">
        <v>483298</v>
      </c>
      <c r="K29" s="156">
        <v>473173</v>
      </c>
      <c r="L29" s="156">
        <v>1485773</v>
      </c>
      <c r="M29" s="156"/>
      <c r="N29" s="156"/>
      <c r="O29" s="156"/>
      <c r="P29" s="156"/>
      <c r="Q29" s="156"/>
      <c r="R29" s="156"/>
      <c r="S29" s="156"/>
      <c r="T29" s="156"/>
      <c r="U29" s="155"/>
    </row>
    <row r="30" spans="1:22" x14ac:dyDescent="0.25">
      <c r="A30" s="156" t="s">
        <v>110</v>
      </c>
      <c r="B30" s="156" t="s">
        <v>77</v>
      </c>
      <c r="C30" s="156"/>
      <c r="D30" s="156">
        <v>0</v>
      </c>
      <c r="E30" s="156">
        <v>0</v>
      </c>
      <c r="F30" s="156">
        <v>0</v>
      </c>
      <c r="G30" s="156">
        <v>0</v>
      </c>
      <c r="H30" s="156"/>
      <c r="I30" s="156">
        <v>0</v>
      </c>
      <c r="J30" s="156">
        <v>0</v>
      </c>
      <c r="K30" s="156">
        <v>0</v>
      </c>
      <c r="L30" s="156">
        <v>0</v>
      </c>
      <c r="M30" s="156"/>
      <c r="N30" s="156"/>
      <c r="O30" s="156"/>
      <c r="P30" s="156"/>
      <c r="Q30" s="156"/>
      <c r="R30" s="156"/>
      <c r="S30" s="156"/>
      <c r="T30" s="156"/>
      <c r="U30" s="155"/>
    </row>
    <row r="31" spans="1:22" x14ac:dyDescent="0.25">
      <c r="A31" s="156" t="s">
        <v>102</v>
      </c>
      <c r="B31" s="156" t="s">
        <v>77</v>
      </c>
      <c r="C31" s="156"/>
      <c r="D31" s="156">
        <v>247534</v>
      </c>
      <c r="E31" s="156">
        <v>106430</v>
      </c>
      <c r="F31" s="156">
        <v>141104</v>
      </c>
      <c r="G31" s="156">
        <v>0</v>
      </c>
      <c r="H31" s="156"/>
      <c r="I31" s="156">
        <v>10741736</v>
      </c>
      <c r="J31" s="156">
        <v>7569255</v>
      </c>
      <c r="K31" s="156">
        <v>3134014</v>
      </c>
      <c r="L31" s="156">
        <v>38467</v>
      </c>
      <c r="M31" s="156"/>
      <c r="N31" s="156"/>
      <c r="O31" s="156"/>
      <c r="P31" s="156"/>
      <c r="Q31" s="156"/>
      <c r="R31" s="156"/>
      <c r="S31" s="156"/>
      <c r="T31" s="156"/>
      <c r="U31" s="155"/>
    </row>
    <row r="32" spans="1:22" x14ac:dyDescent="0.25">
      <c r="A32" s="156" t="s">
        <v>112</v>
      </c>
      <c r="B32" s="156" t="s">
        <v>77</v>
      </c>
      <c r="C32" s="156"/>
      <c r="D32" s="156">
        <v>10138</v>
      </c>
      <c r="E32" s="156">
        <v>9333</v>
      </c>
      <c r="F32" s="156">
        <v>805</v>
      </c>
      <c r="G32" s="156">
        <v>0</v>
      </c>
      <c r="H32" s="156"/>
      <c r="I32" s="156">
        <v>5414</v>
      </c>
      <c r="J32" s="156">
        <v>5414</v>
      </c>
      <c r="K32" s="156">
        <v>0</v>
      </c>
      <c r="L32" s="156">
        <v>0</v>
      </c>
      <c r="M32" s="156"/>
      <c r="N32" s="156"/>
      <c r="O32" s="156"/>
      <c r="P32" s="156"/>
      <c r="Q32" s="156"/>
      <c r="R32" s="156"/>
      <c r="S32" s="156"/>
      <c r="T32" s="156"/>
      <c r="U32" s="155"/>
    </row>
    <row r="33" spans="1:21" x14ac:dyDescent="0.25">
      <c r="A33" s="156" t="s">
        <v>107</v>
      </c>
      <c r="B33" s="156" t="s">
        <v>77</v>
      </c>
      <c r="C33" s="156"/>
      <c r="D33" s="156">
        <v>66902</v>
      </c>
      <c r="E33" s="156">
        <v>11657</v>
      </c>
      <c r="F33" s="156">
        <v>42887</v>
      </c>
      <c r="G33" s="156">
        <v>12359</v>
      </c>
      <c r="H33" s="156"/>
      <c r="I33" s="156">
        <v>3631556</v>
      </c>
      <c r="J33" s="156">
        <v>1088386</v>
      </c>
      <c r="K33" s="156">
        <v>2394300</v>
      </c>
      <c r="L33" s="156">
        <v>148870</v>
      </c>
      <c r="M33" s="156"/>
      <c r="N33" s="156"/>
      <c r="O33" s="156"/>
      <c r="P33" s="156"/>
      <c r="Q33" s="156"/>
      <c r="R33" s="156"/>
      <c r="S33" s="156"/>
      <c r="T33" s="156"/>
      <c r="U33" s="155"/>
    </row>
    <row r="34" spans="1:21" x14ac:dyDescent="0.25">
      <c r="A34" s="156" t="s">
        <v>103</v>
      </c>
      <c r="B34" s="156" t="s">
        <v>77</v>
      </c>
      <c r="C34" s="156"/>
      <c r="D34" s="156">
        <v>38286</v>
      </c>
      <c r="E34" s="156">
        <v>23765</v>
      </c>
      <c r="F34" s="156">
        <v>14521</v>
      </c>
      <c r="G34" s="156">
        <v>0</v>
      </c>
      <c r="H34" s="156"/>
      <c r="I34" s="156">
        <v>595948</v>
      </c>
      <c r="J34" s="156">
        <v>413659</v>
      </c>
      <c r="K34" s="156">
        <v>182289</v>
      </c>
      <c r="L34" s="156">
        <v>0</v>
      </c>
      <c r="M34" s="156"/>
      <c r="N34" s="156"/>
      <c r="O34" s="156"/>
      <c r="P34" s="156"/>
      <c r="Q34" s="156"/>
      <c r="R34" s="156"/>
      <c r="S34" s="156"/>
      <c r="T34" s="156"/>
      <c r="U34" s="155"/>
    </row>
    <row r="35" spans="1:21" x14ac:dyDescent="0.25">
      <c r="A35" s="156" t="s">
        <v>99</v>
      </c>
      <c r="B35" s="156" t="s">
        <v>77</v>
      </c>
      <c r="C35" s="156"/>
      <c r="D35" s="156">
        <v>18598</v>
      </c>
      <c r="E35" s="156">
        <v>10986</v>
      </c>
      <c r="F35" s="156">
        <v>7575</v>
      </c>
      <c r="G35" s="156">
        <v>37</v>
      </c>
      <c r="H35" s="156"/>
      <c r="I35" s="156">
        <v>617017</v>
      </c>
      <c r="J35" s="156">
        <v>395068</v>
      </c>
      <c r="K35" s="156">
        <v>221949</v>
      </c>
      <c r="L35" s="156">
        <v>0</v>
      </c>
      <c r="M35" s="156"/>
      <c r="N35" s="156"/>
      <c r="O35" s="156"/>
      <c r="P35" s="156"/>
      <c r="Q35" s="156"/>
      <c r="R35" s="156"/>
      <c r="S35" s="156"/>
      <c r="T35" s="156"/>
      <c r="U35" s="155"/>
    </row>
    <row r="36" spans="1:21" x14ac:dyDescent="0.25">
      <c r="A36" s="156" t="s">
        <v>113</v>
      </c>
      <c r="B36" s="156" t="s">
        <v>77</v>
      </c>
      <c r="C36" s="156"/>
      <c r="D36" s="156">
        <v>9860</v>
      </c>
      <c r="E36" s="156">
        <v>8168</v>
      </c>
      <c r="F36" s="156">
        <v>1505</v>
      </c>
      <c r="G36" s="156">
        <v>187</v>
      </c>
      <c r="H36" s="156"/>
      <c r="I36" s="156">
        <v>0</v>
      </c>
      <c r="J36" s="156">
        <v>0</v>
      </c>
      <c r="K36" s="156">
        <v>0</v>
      </c>
      <c r="L36" s="156">
        <v>0</v>
      </c>
      <c r="M36" s="156"/>
      <c r="N36" s="156"/>
      <c r="O36" s="156"/>
      <c r="P36" s="156"/>
      <c r="Q36" s="156"/>
      <c r="R36" s="156"/>
      <c r="S36" s="156"/>
      <c r="T36" s="156"/>
      <c r="U36" s="155"/>
    </row>
    <row r="37" spans="1:21" x14ac:dyDescent="0.25">
      <c r="A37" s="156" t="s">
        <v>114</v>
      </c>
      <c r="B37" s="156" t="s">
        <v>77</v>
      </c>
      <c r="C37" s="156"/>
      <c r="D37" s="156">
        <v>11022</v>
      </c>
      <c r="E37" s="156">
        <v>8097</v>
      </c>
      <c r="F37" s="156">
        <v>2925</v>
      </c>
      <c r="G37" s="156">
        <v>0</v>
      </c>
      <c r="H37" s="156"/>
      <c r="I37" s="156">
        <v>970673</v>
      </c>
      <c r="J37" s="156">
        <v>739091</v>
      </c>
      <c r="K37" s="156">
        <v>231582</v>
      </c>
      <c r="L37" s="156">
        <v>0</v>
      </c>
      <c r="M37" s="156"/>
      <c r="N37" s="156"/>
      <c r="O37" s="156"/>
      <c r="P37" s="156"/>
      <c r="Q37" s="156"/>
      <c r="R37" s="156"/>
      <c r="S37" s="156"/>
      <c r="T37" s="156"/>
      <c r="U37" s="155"/>
    </row>
    <row r="38" spans="1:21" x14ac:dyDescent="0.25">
      <c r="A38" s="156" t="s">
        <v>106</v>
      </c>
      <c r="B38" s="156" t="s">
        <v>77</v>
      </c>
      <c r="C38" s="156"/>
      <c r="D38" s="156">
        <v>69686</v>
      </c>
      <c r="E38" s="156">
        <v>18611</v>
      </c>
      <c r="F38" s="156">
        <v>12225</v>
      </c>
      <c r="G38" s="156">
        <v>38850</v>
      </c>
      <c r="H38" s="156"/>
      <c r="I38" s="156">
        <v>4629623</v>
      </c>
      <c r="J38" s="156">
        <v>2043683</v>
      </c>
      <c r="K38" s="156">
        <v>736932</v>
      </c>
      <c r="L38" s="156">
        <v>1849008</v>
      </c>
      <c r="M38" s="156"/>
      <c r="N38" s="156"/>
      <c r="O38" s="156"/>
      <c r="P38" s="156"/>
      <c r="Q38" s="156"/>
      <c r="R38" s="156"/>
      <c r="S38" s="156"/>
      <c r="T38" s="156"/>
      <c r="U38" s="155"/>
    </row>
    <row r="39" spans="1:21" x14ac:dyDescent="0.25">
      <c r="A39" s="156" t="s">
        <v>108</v>
      </c>
      <c r="B39" s="156" t="s">
        <v>77</v>
      </c>
      <c r="C39" s="156"/>
      <c r="D39" s="156">
        <v>16842</v>
      </c>
      <c r="E39" s="156">
        <v>12466</v>
      </c>
      <c r="F39" s="156">
        <v>2091</v>
      </c>
      <c r="G39" s="156">
        <v>2286</v>
      </c>
      <c r="H39" s="156"/>
      <c r="I39" s="156">
        <v>0</v>
      </c>
      <c r="J39" s="156">
        <v>0</v>
      </c>
      <c r="K39" s="156">
        <v>0</v>
      </c>
      <c r="L39" s="156">
        <v>0</v>
      </c>
      <c r="M39" s="156"/>
      <c r="N39" s="156"/>
      <c r="O39" s="156"/>
      <c r="P39" s="156"/>
      <c r="Q39" s="156"/>
      <c r="R39" s="156"/>
      <c r="S39" s="156"/>
      <c r="T39" s="156"/>
      <c r="U39" s="155"/>
    </row>
    <row r="40" spans="1:21" x14ac:dyDescent="0.25">
      <c r="A40" s="156" t="s">
        <v>141</v>
      </c>
      <c r="B40" s="156" t="s">
        <v>78</v>
      </c>
      <c r="C40" s="156"/>
      <c r="D40" s="156">
        <v>25207</v>
      </c>
      <c r="E40" s="156">
        <v>8231</v>
      </c>
      <c r="F40" s="156">
        <v>2019</v>
      </c>
      <c r="G40" s="156">
        <v>14956</v>
      </c>
      <c r="H40" s="156"/>
      <c r="I40" s="156">
        <v>0</v>
      </c>
      <c r="J40" s="156">
        <v>0</v>
      </c>
      <c r="K40" s="156">
        <v>0</v>
      </c>
      <c r="L40" s="156">
        <v>0</v>
      </c>
      <c r="M40" s="156"/>
      <c r="N40" s="156"/>
      <c r="O40" s="156"/>
      <c r="P40" s="156"/>
      <c r="Q40" s="156"/>
      <c r="R40" s="156"/>
      <c r="S40" s="156"/>
      <c r="T40" s="156"/>
      <c r="U40" s="155"/>
    </row>
    <row r="41" spans="1:21" x14ac:dyDescent="0.25">
      <c r="A41" s="156" t="s">
        <v>142</v>
      </c>
      <c r="B41" s="156" t="s">
        <v>78</v>
      </c>
      <c r="C41" s="156"/>
      <c r="D41" s="156">
        <v>9434</v>
      </c>
      <c r="E41" s="156">
        <v>8323</v>
      </c>
      <c r="F41" s="156">
        <v>1112</v>
      </c>
      <c r="G41" s="156">
        <v>0</v>
      </c>
      <c r="H41" s="156"/>
      <c r="I41" s="156">
        <v>0</v>
      </c>
      <c r="J41" s="156">
        <v>0</v>
      </c>
      <c r="K41" s="156">
        <v>0</v>
      </c>
      <c r="L41" s="156">
        <v>0</v>
      </c>
      <c r="M41" s="156"/>
      <c r="N41" s="156"/>
      <c r="O41" s="156"/>
      <c r="P41" s="156"/>
      <c r="Q41" s="156"/>
      <c r="R41" s="156"/>
      <c r="S41" s="156"/>
      <c r="T41" s="156"/>
      <c r="U41" s="155"/>
    </row>
    <row r="42" spans="1:21" x14ac:dyDescent="0.25">
      <c r="A42" s="156" t="s">
        <v>135</v>
      </c>
      <c r="B42" s="156" t="s">
        <v>78</v>
      </c>
      <c r="C42" s="156"/>
      <c r="D42" s="156">
        <v>16409</v>
      </c>
      <c r="E42" s="156">
        <v>10579</v>
      </c>
      <c r="F42" s="156">
        <v>5640</v>
      </c>
      <c r="G42" s="156">
        <v>189</v>
      </c>
      <c r="H42" s="156"/>
      <c r="I42" s="156">
        <v>341081</v>
      </c>
      <c r="J42" s="156">
        <v>0</v>
      </c>
      <c r="K42" s="156">
        <v>341081</v>
      </c>
      <c r="L42" s="156">
        <v>0</v>
      </c>
      <c r="M42" s="156"/>
      <c r="N42" s="156"/>
      <c r="O42" s="156"/>
      <c r="P42" s="156"/>
      <c r="Q42" s="156"/>
      <c r="R42" s="156"/>
      <c r="S42" s="156"/>
      <c r="T42" s="156"/>
      <c r="U42" s="155"/>
    </row>
    <row r="43" spans="1:21" x14ac:dyDescent="0.25">
      <c r="A43" s="156" t="s">
        <v>131</v>
      </c>
      <c r="B43" s="156" t="s">
        <v>78</v>
      </c>
      <c r="C43" s="156"/>
      <c r="D43" s="156">
        <v>26124</v>
      </c>
      <c r="E43" s="156">
        <v>8604</v>
      </c>
      <c r="F43" s="156">
        <v>10855</v>
      </c>
      <c r="G43" s="156">
        <v>6664</v>
      </c>
      <c r="H43" s="156"/>
      <c r="I43" s="156">
        <v>0</v>
      </c>
      <c r="J43" s="156">
        <v>0</v>
      </c>
      <c r="K43" s="156">
        <v>0</v>
      </c>
      <c r="L43" s="156">
        <v>0</v>
      </c>
      <c r="M43" s="156"/>
      <c r="N43" s="156"/>
      <c r="O43" s="156"/>
      <c r="P43" s="156"/>
      <c r="Q43" s="156"/>
      <c r="R43" s="156"/>
      <c r="S43" s="156"/>
      <c r="T43" s="156"/>
      <c r="U43" s="155"/>
    </row>
    <row r="44" spans="1:21" x14ac:dyDescent="0.25">
      <c r="A44" s="156" t="s">
        <v>149</v>
      </c>
      <c r="B44" s="156" t="s">
        <v>78</v>
      </c>
      <c r="C44" s="156"/>
      <c r="D44" s="156">
        <v>24743</v>
      </c>
      <c r="E44" s="156">
        <v>18861</v>
      </c>
      <c r="F44" s="156">
        <v>5081</v>
      </c>
      <c r="G44" s="156">
        <v>801</v>
      </c>
      <c r="H44" s="156"/>
      <c r="I44" s="156">
        <v>0</v>
      </c>
      <c r="J44" s="156">
        <v>0</v>
      </c>
      <c r="K44" s="156">
        <v>0</v>
      </c>
      <c r="L44" s="156">
        <v>0</v>
      </c>
      <c r="M44" s="156"/>
      <c r="N44" s="156"/>
      <c r="O44" s="156"/>
      <c r="P44" s="156"/>
      <c r="Q44" s="156"/>
      <c r="R44" s="156"/>
      <c r="S44" s="156"/>
      <c r="T44" s="156"/>
      <c r="U44" s="155"/>
    </row>
    <row r="45" spans="1:21" x14ac:dyDescent="0.25">
      <c r="A45" s="156" t="s">
        <v>132</v>
      </c>
      <c r="B45" s="156" t="s">
        <v>78</v>
      </c>
      <c r="C45" s="156"/>
      <c r="D45" s="156">
        <v>35978</v>
      </c>
      <c r="E45" s="156">
        <v>19418</v>
      </c>
      <c r="F45" s="156">
        <v>7843</v>
      </c>
      <c r="G45" s="156">
        <v>8718</v>
      </c>
      <c r="H45" s="156"/>
      <c r="I45" s="156">
        <v>21932</v>
      </c>
      <c r="J45" s="156">
        <v>4180</v>
      </c>
      <c r="K45" s="156">
        <v>17752</v>
      </c>
      <c r="L45" s="156">
        <v>0</v>
      </c>
      <c r="M45" s="156"/>
      <c r="N45" s="156"/>
      <c r="O45" s="156"/>
      <c r="P45" s="156"/>
      <c r="Q45" s="156"/>
      <c r="R45" s="156"/>
      <c r="S45" s="156"/>
      <c r="T45" s="156"/>
      <c r="U45" s="155"/>
    </row>
    <row r="46" spans="1:21" x14ac:dyDescent="0.25">
      <c r="A46" s="156" t="s">
        <v>150</v>
      </c>
      <c r="B46" s="156" t="s">
        <v>78</v>
      </c>
      <c r="C46" s="156"/>
      <c r="D46" s="156">
        <v>7670</v>
      </c>
      <c r="E46" s="156">
        <v>6155</v>
      </c>
      <c r="F46" s="156">
        <v>1515</v>
      </c>
      <c r="G46" s="156">
        <v>0</v>
      </c>
      <c r="H46" s="156"/>
      <c r="I46" s="156">
        <v>0</v>
      </c>
      <c r="J46" s="156">
        <v>0</v>
      </c>
      <c r="K46" s="156">
        <v>0</v>
      </c>
      <c r="L46" s="156">
        <v>0</v>
      </c>
      <c r="M46" s="156"/>
      <c r="N46" s="156"/>
      <c r="O46" s="156"/>
      <c r="P46" s="156"/>
      <c r="Q46" s="156"/>
      <c r="R46" s="156"/>
      <c r="S46" s="156"/>
      <c r="T46" s="156"/>
      <c r="U46" s="155"/>
    </row>
    <row r="47" spans="1:21" x14ac:dyDescent="0.25">
      <c r="A47" s="156" t="s">
        <v>138</v>
      </c>
      <c r="B47" s="156" t="s">
        <v>78</v>
      </c>
      <c r="C47" s="156"/>
      <c r="D47" s="156">
        <v>28335</v>
      </c>
      <c r="E47" s="156">
        <v>22896</v>
      </c>
      <c r="F47" s="156">
        <v>5422</v>
      </c>
      <c r="G47" s="156">
        <v>17</v>
      </c>
      <c r="H47" s="156"/>
      <c r="I47" s="156">
        <v>0</v>
      </c>
      <c r="J47" s="156">
        <v>0</v>
      </c>
      <c r="K47" s="156">
        <v>0</v>
      </c>
      <c r="L47" s="156">
        <v>0</v>
      </c>
      <c r="M47" s="156"/>
      <c r="N47" s="156"/>
      <c r="O47" s="156"/>
      <c r="P47" s="156"/>
      <c r="Q47" s="156"/>
      <c r="R47" s="156"/>
      <c r="S47" s="156"/>
      <c r="T47" s="156"/>
      <c r="U47" s="155"/>
    </row>
    <row r="48" spans="1:21" x14ac:dyDescent="0.25">
      <c r="A48" s="156" t="s">
        <v>148</v>
      </c>
      <c r="B48" s="156" t="s">
        <v>78</v>
      </c>
      <c r="C48" s="156"/>
      <c r="D48" s="156">
        <v>9116</v>
      </c>
      <c r="E48" s="156">
        <v>7964</v>
      </c>
      <c r="F48" s="156">
        <v>1139</v>
      </c>
      <c r="G48" s="156">
        <v>13</v>
      </c>
      <c r="H48" s="156"/>
      <c r="I48" s="156">
        <v>0</v>
      </c>
      <c r="J48" s="156">
        <v>0</v>
      </c>
      <c r="K48" s="156">
        <v>0</v>
      </c>
      <c r="L48" s="156">
        <v>0</v>
      </c>
      <c r="M48" s="156"/>
      <c r="N48" s="156"/>
      <c r="O48" s="156"/>
      <c r="P48" s="156"/>
      <c r="Q48" s="156"/>
      <c r="R48" s="156"/>
      <c r="S48" s="156"/>
      <c r="T48" s="156"/>
      <c r="U48" s="155"/>
    </row>
    <row r="49" spans="1:21" x14ac:dyDescent="0.25">
      <c r="A49" s="156" t="s">
        <v>147</v>
      </c>
      <c r="B49" s="156" t="s">
        <v>78</v>
      </c>
      <c r="C49" s="156"/>
      <c r="D49" s="156">
        <v>21780</v>
      </c>
      <c r="E49" s="156">
        <v>8072</v>
      </c>
      <c r="F49" s="156">
        <v>4065</v>
      </c>
      <c r="G49" s="156">
        <v>9643</v>
      </c>
      <c r="H49" s="156"/>
      <c r="I49" s="156">
        <v>0</v>
      </c>
      <c r="J49" s="156">
        <v>0</v>
      </c>
      <c r="K49" s="156">
        <v>0</v>
      </c>
      <c r="L49" s="156">
        <v>0</v>
      </c>
      <c r="M49" s="156"/>
      <c r="N49" s="156"/>
      <c r="O49" s="156"/>
      <c r="P49" s="156"/>
      <c r="Q49" s="156"/>
      <c r="R49" s="156"/>
      <c r="S49" s="156"/>
      <c r="T49" s="156"/>
      <c r="U49" s="155"/>
    </row>
    <row r="50" spans="1:21" x14ac:dyDescent="0.25">
      <c r="A50" s="156" t="s">
        <v>137</v>
      </c>
      <c r="B50" s="156" t="s">
        <v>78</v>
      </c>
      <c r="C50" s="156"/>
      <c r="D50" s="156">
        <v>25812</v>
      </c>
      <c r="E50" s="156">
        <v>18668</v>
      </c>
      <c r="F50" s="156">
        <v>6687</v>
      </c>
      <c r="G50" s="156">
        <v>456</v>
      </c>
      <c r="H50" s="156"/>
      <c r="I50" s="156">
        <v>126423</v>
      </c>
      <c r="J50" s="156">
        <v>3711</v>
      </c>
      <c r="K50" s="156">
        <v>122712</v>
      </c>
      <c r="L50" s="156">
        <v>0</v>
      </c>
      <c r="M50" s="156"/>
      <c r="N50" s="156"/>
      <c r="O50" s="156"/>
      <c r="P50" s="156"/>
      <c r="Q50" s="156"/>
      <c r="R50" s="156"/>
      <c r="S50" s="156"/>
      <c r="T50" s="156"/>
      <c r="U50" s="155"/>
    </row>
    <row r="51" spans="1:21" x14ac:dyDescent="0.25">
      <c r="A51" s="156" t="s">
        <v>133</v>
      </c>
      <c r="B51" s="156" t="s">
        <v>78</v>
      </c>
      <c r="C51" s="156"/>
      <c r="D51" s="156">
        <v>75598</v>
      </c>
      <c r="E51" s="156">
        <v>13531</v>
      </c>
      <c r="F51" s="156">
        <v>38521</v>
      </c>
      <c r="G51" s="156">
        <v>23547</v>
      </c>
      <c r="H51" s="156"/>
      <c r="I51" s="156">
        <v>1884330</v>
      </c>
      <c r="J51" s="156">
        <v>616833</v>
      </c>
      <c r="K51" s="156">
        <v>1260473</v>
      </c>
      <c r="L51" s="156">
        <v>7024</v>
      </c>
      <c r="M51" s="156"/>
      <c r="N51" s="156"/>
      <c r="O51" s="156"/>
      <c r="P51" s="156"/>
      <c r="Q51" s="156"/>
      <c r="R51" s="156"/>
      <c r="S51" s="156"/>
      <c r="T51" s="156"/>
      <c r="U51" s="155"/>
    </row>
    <row r="52" spans="1:21" x14ac:dyDescent="0.25">
      <c r="A52" s="156" t="s">
        <v>139</v>
      </c>
      <c r="B52" s="156" t="s">
        <v>78</v>
      </c>
      <c r="C52" s="156"/>
      <c r="D52" s="156">
        <v>18844</v>
      </c>
      <c r="E52" s="156">
        <v>11585</v>
      </c>
      <c r="F52" s="156">
        <v>7259</v>
      </c>
      <c r="G52" s="156">
        <v>0</v>
      </c>
      <c r="H52" s="156"/>
      <c r="I52" s="156">
        <v>0</v>
      </c>
      <c r="J52" s="156">
        <v>0</v>
      </c>
      <c r="K52" s="156">
        <v>0</v>
      </c>
      <c r="L52" s="156">
        <v>0</v>
      </c>
      <c r="M52" s="156"/>
      <c r="N52" s="156"/>
      <c r="O52" s="156"/>
      <c r="P52" s="156"/>
      <c r="Q52" s="156"/>
      <c r="R52" s="156"/>
      <c r="S52" s="156"/>
      <c r="T52" s="156"/>
      <c r="U52" s="155"/>
    </row>
    <row r="53" spans="1:21" x14ac:dyDescent="0.25">
      <c r="A53" s="156" t="s">
        <v>136</v>
      </c>
      <c r="B53" s="156" t="s">
        <v>78</v>
      </c>
      <c r="C53" s="156"/>
      <c r="D53" s="156">
        <v>44949</v>
      </c>
      <c r="E53" s="156">
        <v>11885</v>
      </c>
      <c r="F53" s="156">
        <v>33064</v>
      </c>
      <c r="G53" s="156">
        <v>0</v>
      </c>
      <c r="H53" s="156"/>
      <c r="I53" s="156">
        <v>3447936</v>
      </c>
      <c r="J53" s="156">
        <v>1532832</v>
      </c>
      <c r="K53" s="156">
        <v>1910585</v>
      </c>
      <c r="L53" s="156">
        <v>4519</v>
      </c>
      <c r="M53" s="156"/>
      <c r="N53" s="156"/>
      <c r="O53" s="156"/>
      <c r="P53" s="156"/>
      <c r="Q53" s="156"/>
      <c r="R53" s="156"/>
      <c r="S53" s="156"/>
      <c r="T53" s="156"/>
      <c r="U53" s="155"/>
    </row>
    <row r="54" spans="1:21" x14ac:dyDescent="0.25">
      <c r="A54" s="156" t="s">
        <v>134</v>
      </c>
      <c r="B54" s="156" t="s">
        <v>78</v>
      </c>
      <c r="C54" s="156"/>
      <c r="D54" s="156">
        <v>30710</v>
      </c>
      <c r="E54" s="156">
        <v>21393</v>
      </c>
      <c r="F54" s="156">
        <v>9317</v>
      </c>
      <c r="G54" s="156">
        <v>0</v>
      </c>
      <c r="H54" s="156"/>
      <c r="I54" s="156">
        <v>0</v>
      </c>
      <c r="J54" s="156">
        <v>0</v>
      </c>
      <c r="K54" s="156">
        <v>0</v>
      </c>
      <c r="L54" s="156">
        <v>0</v>
      </c>
      <c r="M54" s="156"/>
      <c r="N54" s="156"/>
      <c r="O54" s="156"/>
      <c r="P54" s="156"/>
      <c r="Q54" s="156"/>
      <c r="R54" s="156"/>
      <c r="S54" s="156"/>
      <c r="T54" s="156"/>
      <c r="U54" s="155"/>
    </row>
    <row r="55" spans="1:21" x14ac:dyDescent="0.25">
      <c r="A55" s="156" t="s">
        <v>151</v>
      </c>
      <c r="B55" s="156" t="s">
        <v>78</v>
      </c>
      <c r="C55" s="156"/>
      <c r="D55" s="156">
        <v>5921</v>
      </c>
      <c r="E55" s="156">
        <v>4399</v>
      </c>
      <c r="F55" s="156">
        <v>1523</v>
      </c>
      <c r="G55" s="156">
        <v>0</v>
      </c>
      <c r="H55" s="156"/>
      <c r="I55" s="156">
        <v>0</v>
      </c>
      <c r="J55" s="156">
        <v>0</v>
      </c>
      <c r="K55" s="156">
        <v>0</v>
      </c>
      <c r="L55" s="156">
        <v>0</v>
      </c>
      <c r="M55" s="156"/>
      <c r="N55" s="156"/>
      <c r="O55" s="156"/>
      <c r="P55" s="156"/>
      <c r="Q55" s="156"/>
      <c r="R55" s="156"/>
      <c r="S55" s="156"/>
      <c r="T55" s="156"/>
      <c r="U55" s="155"/>
    </row>
    <row r="56" spans="1:21" x14ac:dyDescent="0.25">
      <c r="A56" s="156" t="s">
        <v>140</v>
      </c>
      <c r="B56" s="156" t="s">
        <v>78</v>
      </c>
      <c r="C56" s="156"/>
      <c r="D56" s="156">
        <v>19603</v>
      </c>
      <c r="E56" s="156">
        <v>13077</v>
      </c>
      <c r="F56" s="156">
        <v>6526</v>
      </c>
      <c r="G56" s="156">
        <v>0</v>
      </c>
      <c r="H56" s="156"/>
      <c r="I56" s="156">
        <v>0</v>
      </c>
      <c r="J56" s="156">
        <v>0</v>
      </c>
      <c r="K56" s="156">
        <v>0</v>
      </c>
      <c r="L56" s="156">
        <v>0</v>
      </c>
      <c r="M56" s="156"/>
      <c r="N56" s="156"/>
      <c r="O56" s="156"/>
      <c r="P56" s="156"/>
      <c r="Q56" s="156"/>
      <c r="R56" s="156"/>
      <c r="S56" s="156"/>
      <c r="T56" s="155"/>
    </row>
    <row r="57" spans="1:21" x14ac:dyDescent="0.25">
      <c r="A57" s="156" t="s">
        <v>143</v>
      </c>
      <c r="B57" s="156" t="s">
        <v>78</v>
      </c>
      <c r="C57" s="156"/>
      <c r="D57" s="156">
        <v>16030</v>
      </c>
      <c r="E57" s="156">
        <v>10319</v>
      </c>
      <c r="F57" s="156">
        <v>5078</v>
      </c>
      <c r="G57" s="156">
        <v>633</v>
      </c>
      <c r="H57" s="156"/>
      <c r="I57" s="156">
        <v>0</v>
      </c>
      <c r="J57" s="156">
        <v>0</v>
      </c>
      <c r="K57" s="156">
        <v>0</v>
      </c>
      <c r="L57" s="156">
        <v>0</v>
      </c>
      <c r="M57" s="156"/>
      <c r="N57" s="156"/>
      <c r="O57" s="156"/>
      <c r="P57" s="156"/>
      <c r="Q57" s="156"/>
      <c r="R57" s="156"/>
      <c r="S57" s="156"/>
      <c r="T57" s="155"/>
    </row>
    <row r="58" spans="1:21" x14ac:dyDescent="0.25">
      <c r="A58" s="156" t="s">
        <v>153</v>
      </c>
      <c r="B58" s="156" t="s">
        <v>78</v>
      </c>
      <c r="C58" s="156"/>
      <c r="D58" s="156">
        <v>7515</v>
      </c>
      <c r="E58" s="156">
        <v>5290</v>
      </c>
      <c r="F58" s="156">
        <v>2220</v>
      </c>
      <c r="G58" s="156">
        <v>5</v>
      </c>
      <c r="H58" s="156"/>
      <c r="I58" s="156">
        <v>0</v>
      </c>
      <c r="J58" s="156">
        <v>0</v>
      </c>
      <c r="K58" s="156">
        <v>0</v>
      </c>
      <c r="L58" s="156">
        <v>0</v>
      </c>
      <c r="M58" s="156"/>
      <c r="N58" s="156"/>
      <c r="O58" s="156"/>
      <c r="P58" s="156"/>
      <c r="Q58" s="156"/>
      <c r="R58" s="156"/>
      <c r="S58" s="156"/>
      <c r="T58" s="155"/>
    </row>
    <row r="59" spans="1:21" x14ac:dyDescent="0.25">
      <c r="A59" s="156" t="s">
        <v>144</v>
      </c>
      <c r="B59" s="156" t="s">
        <v>78</v>
      </c>
      <c r="C59" s="156"/>
      <c r="D59" s="156">
        <v>10500</v>
      </c>
      <c r="E59" s="156">
        <v>9010</v>
      </c>
      <c r="F59" s="156">
        <v>1490</v>
      </c>
      <c r="G59" s="156">
        <v>0</v>
      </c>
      <c r="H59" s="156"/>
      <c r="I59" s="156">
        <v>199341</v>
      </c>
      <c r="J59" s="156">
        <v>185429</v>
      </c>
      <c r="K59" s="156">
        <v>13912</v>
      </c>
      <c r="L59" s="156">
        <v>0</v>
      </c>
      <c r="M59" s="156"/>
      <c r="N59" s="156"/>
      <c r="O59" s="156"/>
      <c r="P59" s="156"/>
      <c r="Q59" s="156"/>
      <c r="R59" s="156"/>
      <c r="S59" s="156"/>
      <c r="T59" s="155"/>
    </row>
    <row r="60" spans="1:21" x14ac:dyDescent="0.25">
      <c r="A60" s="156" t="s">
        <v>145</v>
      </c>
      <c r="B60" s="156" t="s">
        <v>78</v>
      </c>
      <c r="C60" s="156"/>
      <c r="D60" s="156">
        <v>8915</v>
      </c>
      <c r="E60" s="156">
        <v>7468</v>
      </c>
      <c r="F60" s="156">
        <v>1447</v>
      </c>
      <c r="G60" s="156">
        <v>0</v>
      </c>
      <c r="H60" s="156"/>
      <c r="I60" s="156">
        <v>0</v>
      </c>
      <c r="J60" s="156">
        <v>0</v>
      </c>
      <c r="K60" s="156">
        <v>0</v>
      </c>
      <c r="L60" s="156">
        <v>0</v>
      </c>
      <c r="M60" s="156"/>
      <c r="N60" s="156"/>
      <c r="O60" s="156"/>
      <c r="P60" s="156"/>
      <c r="Q60" s="156"/>
      <c r="R60" s="156"/>
      <c r="S60" s="156"/>
      <c r="T60" s="155"/>
    </row>
    <row r="61" spans="1:21" x14ac:dyDescent="0.25">
      <c r="A61" s="156" t="s">
        <v>146</v>
      </c>
      <c r="B61" s="156" t="s">
        <v>78</v>
      </c>
      <c r="C61" s="156"/>
      <c r="D61" s="156">
        <v>10449</v>
      </c>
      <c r="E61" s="156">
        <v>5253</v>
      </c>
      <c r="F61" s="156">
        <v>5196</v>
      </c>
      <c r="G61" s="156">
        <v>0</v>
      </c>
      <c r="H61" s="156"/>
      <c r="I61" s="156">
        <v>0</v>
      </c>
      <c r="J61" s="156">
        <v>0</v>
      </c>
      <c r="K61" s="156">
        <v>0</v>
      </c>
      <c r="L61" s="156">
        <v>0</v>
      </c>
      <c r="M61" s="156"/>
      <c r="N61" s="156"/>
      <c r="O61" s="156"/>
      <c r="P61" s="156"/>
      <c r="Q61" s="156"/>
      <c r="R61" s="156"/>
      <c r="S61" s="156"/>
      <c r="T61" s="155"/>
    </row>
    <row r="62" spans="1:21" x14ac:dyDescent="0.25">
      <c r="A62" s="156" t="s">
        <v>152</v>
      </c>
      <c r="B62" s="156" t="s">
        <v>78</v>
      </c>
      <c r="C62" s="156"/>
      <c r="D62" s="156">
        <v>9689</v>
      </c>
      <c r="E62" s="156">
        <v>5185</v>
      </c>
      <c r="F62" s="156">
        <v>4504</v>
      </c>
      <c r="G62" s="156">
        <v>0</v>
      </c>
      <c r="H62" s="156"/>
      <c r="I62" s="156">
        <v>0</v>
      </c>
      <c r="J62" s="156">
        <v>0</v>
      </c>
      <c r="K62" s="156">
        <v>0</v>
      </c>
      <c r="L62" s="156">
        <v>0</v>
      </c>
      <c r="M62" s="156"/>
      <c r="N62" s="156"/>
      <c r="O62" s="156"/>
      <c r="P62" s="156"/>
      <c r="Q62" s="156"/>
      <c r="R62" s="156"/>
      <c r="S62" s="156"/>
      <c r="T62" s="155"/>
    </row>
    <row r="63" spans="1:21" x14ac:dyDescent="0.25">
      <c r="A63" s="156" t="s">
        <v>168</v>
      </c>
      <c r="B63" s="156" t="s">
        <v>79</v>
      </c>
      <c r="C63" s="156"/>
      <c r="D63" s="156">
        <v>0</v>
      </c>
      <c r="E63" s="156">
        <v>0</v>
      </c>
      <c r="F63" s="156">
        <v>0</v>
      </c>
      <c r="G63" s="156">
        <v>0</v>
      </c>
      <c r="H63" s="156"/>
      <c r="I63" s="156">
        <v>0</v>
      </c>
      <c r="J63" s="156">
        <v>0</v>
      </c>
      <c r="K63" s="156">
        <v>0</v>
      </c>
      <c r="L63" s="156">
        <v>0</v>
      </c>
      <c r="M63" s="156"/>
      <c r="N63" s="156"/>
      <c r="O63" s="156"/>
      <c r="P63" s="156"/>
      <c r="Q63" s="156"/>
      <c r="R63" s="156"/>
      <c r="S63" s="156"/>
      <c r="T63" s="155"/>
    </row>
    <row r="64" spans="1:21" x14ac:dyDescent="0.25">
      <c r="A64" s="156" t="s">
        <v>158</v>
      </c>
      <c r="B64" s="156" t="s">
        <v>79</v>
      </c>
      <c r="C64" s="156"/>
      <c r="D64" s="156">
        <v>15028</v>
      </c>
      <c r="E64" s="156">
        <v>10324</v>
      </c>
      <c r="F64" s="156">
        <v>3542</v>
      </c>
      <c r="G64" s="156">
        <v>1163</v>
      </c>
      <c r="H64" s="156"/>
      <c r="I64" s="156">
        <v>366639</v>
      </c>
      <c r="J64" s="156">
        <v>0</v>
      </c>
      <c r="K64" s="156">
        <v>0</v>
      </c>
      <c r="L64" s="156">
        <v>366639</v>
      </c>
      <c r="M64" s="156"/>
      <c r="N64" s="156"/>
      <c r="O64" s="156"/>
      <c r="P64" s="156"/>
      <c r="Q64" s="156"/>
      <c r="R64" s="156"/>
      <c r="S64" s="156"/>
      <c r="T64" s="155"/>
    </row>
    <row r="65" spans="1:20" x14ac:dyDescent="0.25">
      <c r="A65" s="156" t="s">
        <v>167</v>
      </c>
      <c r="B65" s="156" t="s">
        <v>79</v>
      </c>
      <c r="C65" s="156"/>
      <c r="D65" s="156">
        <v>8910</v>
      </c>
      <c r="E65" s="156">
        <v>6028</v>
      </c>
      <c r="F65" s="156">
        <v>2037</v>
      </c>
      <c r="G65" s="156">
        <v>845</v>
      </c>
      <c r="H65" s="156"/>
      <c r="I65" s="156">
        <v>0</v>
      </c>
      <c r="J65" s="156">
        <v>0</v>
      </c>
      <c r="K65" s="156">
        <v>0</v>
      </c>
      <c r="L65" s="156">
        <v>0</v>
      </c>
      <c r="M65" s="156"/>
      <c r="N65" s="156"/>
      <c r="O65" s="156"/>
      <c r="P65" s="156"/>
      <c r="Q65" s="156"/>
      <c r="R65" s="156"/>
      <c r="S65" s="156"/>
      <c r="T65" s="155"/>
    </row>
    <row r="66" spans="1:20" x14ac:dyDescent="0.25">
      <c r="A66" s="156" t="s">
        <v>156</v>
      </c>
      <c r="B66" s="156" t="s">
        <v>79</v>
      </c>
      <c r="C66" s="156"/>
      <c r="D66" s="156">
        <v>41113</v>
      </c>
      <c r="E66" s="156">
        <v>27870</v>
      </c>
      <c r="F66" s="156">
        <v>13091</v>
      </c>
      <c r="G66" s="156">
        <v>153</v>
      </c>
      <c r="H66" s="156"/>
      <c r="I66" s="156">
        <v>0</v>
      </c>
      <c r="J66" s="156">
        <v>0</v>
      </c>
      <c r="K66" s="156">
        <v>0</v>
      </c>
      <c r="L66" s="156">
        <v>0</v>
      </c>
      <c r="M66" s="156"/>
      <c r="N66" s="156"/>
      <c r="O66" s="156"/>
      <c r="P66" s="156"/>
      <c r="Q66" s="156"/>
      <c r="R66" s="156"/>
      <c r="S66" s="156"/>
      <c r="T66" s="155"/>
    </row>
    <row r="67" spans="1:20" x14ac:dyDescent="0.25">
      <c r="A67" s="156" t="s">
        <v>154</v>
      </c>
      <c r="B67" s="156" t="s">
        <v>79</v>
      </c>
      <c r="C67" s="156"/>
      <c r="D67" s="156">
        <v>119438</v>
      </c>
      <c r="E67" s="156">
        <v>28250</v>
      </c>
      <c r="F67" s="156">
        <v>20848</v>
      </c>
      <c r="G67" s="156">
        <v>70341</v>
      </c>
      <c r="H67" s="156"/>
      <c r="I67" s="156">
        <v>367092</v>
      </c>
      <c r="J67" s="156">
        <v>125240</v>
      </c>
      <c r="K67" s="156">
        <v>241852</v>
      </c>
      <c r="L67" s="156">
        <v>0</v>
      </c>
      <c r="M67" s="156"/>
      <c r="N67" s="156"/>
      <c r="O67" s="156"/>
      <c r="P67" s="156"/>
      <c r="Q67" s="156"/>
      <c r="R67" s="156"/>
      <c r="S67" s="156"/>
      <c r="T67" s="155"/>
    </row>
    <row r="68" spans="1:20" x14ac:dyDescent="0.25">
      <c r="A68" s="156" t="s">
        <v>160</v>
      </c>
      <c r="B68" s="156" t="s">
        <v>79</v>
      </c>
      <c r="C68" s="156"/>
      <c r="D68" s="156">
        <v>40881</v>
      </c>
      <c r="E68" s="156">
        <v>12351</v>
      </c>
      <c r="F68" s="156">
        <v>23487</v>
      </c>
      <c r="G68" s="156">
        <v>5043</v>
      </c>
      <c r="H68" s="156"/>
      <c r="I68" s="156">
        <v>1487738</v>
      </c>
      <c r="J68" s="156">
        <v>547509</v>
      </c>
      <c r="K68" s="156">
        <v>932515</v>
      </c>
      <c r="L68" s="156">
        <v>7714</v>
      </c>
      <c r="M68" s="156"/>
      <c r="N68" s="156"/>
      <c r="O68" s="156"/>
      <c r="P68" s="156"/>
      <c r="Q68" s="156"/>
      <c r="R68" s="156"/>
      <c r="S68" s="156"/>
      <c r="T68" s="155"/>
    </row>
    <row r="69" spans="1:20" x14ac:dyDescent="0.25">
      <c r="A69" s="156" t="s">
        <v>155</v>
      </c>
      <c r="B69" s="156" t="s">
        <v>79</v>
      </c>
      <c r="C69" s="156"/>
      <c r="D69" s="156">
        <v>46079</v>
      </c>
      <c r="E69" s="156">
        <v>12462</v>
      </c>
      <c r="F69" s="156">
        <v>28527</v>
      </c>
      <c r="G69" s="156">
        <v>5090</v>
      </c>
      <c r="H69" s="156"/>
      <c r="I69" s="156">
        <v>1839100</v>
      </c>
      <c r="J69" s="156">
        <v>17359</v>
      </c>
      <c r="K69" s="156">
        <v>1811261</v>
      </c>
      <c r="L69" s="156">
        <v>10480</v>
      </c>
      <c r="M69" s="156"/>
      <c r="N69" s="156"/>
      <c r="O69" s="156"/>
      <c r="P69" s="156"/>
      <c r="Q69" s="156"/>
      <c r="R69" s="156"/>
      <c r="S69" s="156"/>
      <c r="T69" s="155"/>
    </row>
    <row r="70" spans="1:20" x14ac:dyDescent="0.25">
      <c r="A70" s="156" t="s">
        <v>164</v>
      </c>
      <c r="B70" s="156" t="s">
        <v>79</v>
      </c>
      <c r="C70" s="156"/>
      <c r="D70" s="156">
        <v>15556</v>
      </c>
      <c r="E70" s="156">
        <v>10392</v>
      </c>
      <c r="F70" s="156">
        <v>4460</v>
      </c>
      <c r="G70" s="156">
        <v>704</v>
      </c>
      <c r="H70" s="156"/>
      <c r="I70" s="156">
        <v>310455</v>
      </c>
      <c r="J70" s="156">
        <v>147410</v>
      </c>
      <c r="K70" s="156">
        <v>142751</v>
      </c>
      <c r="L70" s="156">
        <v>20294</v>
      </c>
      <c r="M70" s="156"/>
      <c r="N70" s="156"/>
      <c r="O70" s="156"/>
      <c r="P70" s="156"/>
      <c r="Q70" s="156"/>
      <c r="R70" s="156"/>
      <c r="S70" s="156"/>
      <c r="T70" s="155"/>
    </row>
    <row r="71" spans="1:20" x14ac:dyDescent="0.25">
      <c r="A71" s="156" t="s">
        <v>159</v>
      </c>
      <c r="B71" s="156" t="s">
        <v>79</v>
      </c>
      <c r="C71" s="156"/>
      <c r="D71" s="156">
        <v>27983</v>
      </c>
      <c r="E71" s="156">
        <v>11867</v>
      </c>
      <c r="F71" s="156">
        <v>3578</v>
      </c>
      <c r="G71" s="156">
        <v>12538</v>
      </c>
      <c r="H71" s="156"/>
      <c r="I71" s="156">
        <v>0</v>
      </c>
      <c r="J71" s="156">
        <v>0</v>
      </c>
      <c r="K71" s="156">
        <v>0</v>
      </c>
      <c r="L71" s="156">
        <v>0</v>
      </c>
      <c r="M71" s="156"/>
      <c r="N71" s="156"/>
      <c r="O71" s="156"/>
      <c r="P71" s="156"/>
      <c r="Q71" s="156"/>
      <c r="R71" s="156"/>
      <c r="S71" s="156"/>
      <c r="T71" s="155"/>
    </row>
    <row r="72" spans="1:20" x14ac:dyDescent="0.25">
      <c r="A72" s="156" t="s">
        <v>162</v>
      </c>
      <c r="B72" s="156" t="s">
        <v>79</v>
      </c>
      <c r="C72" s="156"/>
      <c r="D72" s="156">
        <v>26185</v>
      </c>
      <c r="E72" s="156">
        <v>15205</v>
      </c>
      <c r="F72" s="156">
        <v>10601</v>
      </c>
      <c r="G72" s="156">
        <v>379</v>
      </c>
      <c r="H72" s="156"/>
      <c r="I72" s="156">
        <v>0</v>
      </c>
      <c r="J72" s="156">
        <v>0</v>
      </c>
      <c r="K72" s="156">
        <v>0</v>
      </c>
      <c r="L72" s="156">
        <v>0</v>
      </c>
      <c r="M72" s="156"/>
      <c r="N72" s="156"/>
      <c r="O72" s="156"/>
      <c r="P72" s="156"/>
      <c r="Q72" s="156"/>
      <c r="R72" s="156"/>
      <c r="S72" s="156"/>
      <c r="T72" s="155"/>
    </row>
    <row r="73" spans="1:20" x14ac:dyDescent="0.25">
      <c r="A73" s="156" t="s">
        <v>172</v>
      </c>
      <c r="B73" s="156" t="s">
        <v>79</v>
      </c>
      <c r="C73" s="156"/>
      <c r="D73" s="156">
        <v>1615</v>
      </c>
      <c r="E73" s="156">
        <v>1450</v>
      </c>
      <c r="F73" s="156">
        <v>164</v>
      </c>
      <c r="G73" s="156">
        <v>1</v>
      </c>
      <c r="H73" s="156"/>
      <c r="I73" s="156">
        <v>0</v>
      </c>
      <c r="J73" s="156">
        <v>0</v>
      </c>
      <c r="K73" s="156">
        <v>0</v>
      </c>
      <c r="L73" s="156">
        <v>0</v>
      </c>
      <c r="M73" s="156"/>
      <c r="N73" s="156"/>
      <c r="O73" s="156"/>
      <c r="P73" s="156"/>
      <c r="Q73" s="156"/>
      <c r="R73" s="156"/>
      <c r="S73" s="156"/>
      <c r="T73" s="155"/>
    </row>
    <row r="74" spans="1:20" x14ac:dyDescent="0.25">
      <c r="A74" s="156" t="s">
        <v>161</v>
      </c>
      <c r="B74" s="156" t="s">
        <v>79</v>
      </c>
      <c r="C74" s="156"/>
      <c r="D74" s="156">
        <v>18640</v>
      </c>
      <c r="E74" s="156">
        <v>7015</v>
      </c>
      <c r="F74" s="156">
        <v>11619</v>
      </c>
      <c r="G74" s="156">
        <v>6</v>
      </c>
      <c r="H74" s="156"/>
      <c r="I74" s="156">
        <v>0</v>
      </c>
      <c r="J74" s="156">
        <v>0</v>
      </c>
      <c r="K74" s="156">
        <v>0</v>
      </c>
      <c r="L74" s="156">
        <v>0</v>
      </c>
      <c r="M74" s="156"/>
      <c r="N74" s="156"/>
      <c r="O74" s="156"/>
      <c r="P74" s="156"/>
      <c r="Q74" s="156"/>
      <c r="R74" s="156"/>
      <c r="S74" s="156"/>
      <c r="T74" s="155"/>
    </row>
    <row r="75" spans="1:20" x14ac:dyDescent="0.25">
      <c r="A75" s="156" t="s">
        <v>170</v>
      </c>
      <c r="B75" s="156" t="s">
        <v>79</v>
      </c>
      <c r="C75" s="156"/>
      <c r="D75" s="156">
        <v>16865</v>
      </c>
      <c r="E75" s="156">
        <v>11688</v>
      </c>
      <c r="F75" s="156">
        <v>5159</v>
      </c>
      <c r="G75" s="156">
        <v>18</v>
      </c>
      <c r="H75" s="156"/>
      <c r="I75" s="156">
        <v>0</v>
      </c>
      <c r="J75" s="156">
        <v>0</v>
      </c>
      <c r="K75" s="156">
        <v>0</v>
      </c>
      <c r="L75" s="156">
        <v>0</v>
      </c>
      <c r="M75" s="156"/>
      <c r="N75" s="156"/>
      <c r="O75" s="156"/>
      <c r="P75" s="156"/>
      <c r="Q75" s="156"/>
      <c r="R75" s="156"/>
      <c r="S75" s="156"/>
      <c r="T75" s="155"/>
    </row>
    <row r="76" spans="1:20" x14ac:dyDescent="0.25">
      <c r="A76" s="156" t="s">
        <v>165</v>
      </c>
      <c r="B76" s="156" t="s">
        <v>79</v>
      </c>
      <c r="C76" s="156"/>
      <c r="D76" s="156">
        <v>9270</v>
      </c>
      <c r="E76" s="156">
        <v>8432</v>
      </c>
      <c r="F76" s="156">
        <v>838</v>
      </c>
      <c r="G76" s="156">
        <v>0</v>
      </c>
      <c r="H76" s="156"/>
      <c r="I76" s="156">
        <v>0</v>
      </c>
      <c r="J76" s="156">
        <v>0</v>
      </c>
      <c r="K76" s="156">
        <v>0</v>
      </c>
      <c r="L76" s="156">
        <v>0</v>
      </c>
      <c r="M76" s="156"/>
      <c r="N76" s="156"/>
      <c r="O76" s="156"/>
      <c r="P76" s="156"/>
      <c r="Q76" s="156"/>
      <c r="R76" s="156"/>
      <c r="S76" s="156"/>
      <c r="T76" s="155"/>
    </row>
    <row r="77" spans="1:20" x14ac:dyDescent="0.25">
      <c r="A77" s="156" t="s">
        <v>166</v>
      </c>
      <c r="B77" s="156" t="s">
        <v>79</v>
      </c>
      <c r="C77" s="156"/>
      <c r="D77" s="156">
        <v>5085</v>
      </c>
      <c r="E77" s="156">
        <v>4558</v>
      </c>
      <c r="F77" s="156">
        <v>525</v>
      </c>
      <c r="G77" s="156">
        <v>3</v>
      </c>
      <c r="H77" s="156"/>
      <c r="I77" s="156">
        <v>0</v>
      </c>
      <c r="J77" s="156">
        <v>0</v>
      </c>
      <c r="K77" s="156">
        <v>0</v>
      </c>
      <c r="L77" s="156">
        <v>0</v>
      </c>
      <c r="M77" s="156"/>
      <c r="N77" s="156"/>
      <c r="O77" s="156"/>
      <c r="P77" s="156"/>
      <c r="Q77" s="156"/>
      <c r="R77" s="156"/>
      <c r="S77" s="156"/>
      <c r="T77" s="155"/>
    </row>
    <row r="78" spans="1:20" x14ac:dyDescent="0.25">
      <c r="A78" s="156" t="s">
        <v>157</v>
      </c>
      <c r="B78" s="156" t="s">
        <v>79</v>
      </c>
      <c r="C78" s="156"/>
      <c r="D78" s="156">
        <v>17990</v>
      </c>
      <c r="E78" s="156">
        <v>12383</v>
      </c>
      <c r="F78" s="156">
        <v>5525</v>
      </c>
      <c r="G78" s="156">
        <v>82</v>
      </c>
      <c r="H78" s="156"/>
      <c r="I78" s="156">
        <v>10318</v>
      </c>
      <c r="J78" s="156">
        <v>9233</v>
      </c>
      <c r="K78" s="156">
        <v>1086</v>
      </c>
      <c r="L78" s="156">
        <v>0</v>
      </c>
      <c r="M78" s="156"/>
      <c r="N78" s="156"/>
      <c r="O78" s="156"/>
      <c r="P78" s="156"/>
      <c r="Q78" s="156"/>
      <c r="R78" s="156"/>
      <c r="S78" s="156"/>
      <c r="T78" s="155"/>
    </row>
    <row r="79" spans="1:20" x14ac:dyDescent="0.25">
      <c r="A79" s="156" t="s">
        <v>169</v>
      </c>
      <c r="B79" s="156" t="s">
        <v>79</v>
      </c>
      <c r="C79" s="156"/>
      <c r="D79" s="156">
        <v>5980</v>
      </c>
      <c r="E79" s="156">
        <v>3818</v>
      </c>
      <c r="F79" s="156">
        <v>2162</v>
      </c>
      <c r="G79" s="156">
        <v>0</v>
      </c>
      <c r="H79" s="156"/>
      <c r="I79" s="156">
        <v>0</v>
      </c>
      <c r="J79" s="156">
        <v>0</v>
      </c>
      <c r="K79" s="156">
        <v>0</v>
      </c>
      <c r="L79" s="156">
        <v>0</v>
      </c>
      <c r="M79" s="156"/>
      <c r="N79" s="156"/>
      <c r="O79" s="156"/>
      <c r="P79" s="156"/>
      <c r="Q79" s="156"/>
      <c r="R79" s="156"/>
      <c r="S79" s="156"/>
      <c r="T79" s="155"/>
    </row>
    <row r="80" spans="1:20" x14ac:dyDescent="0.25">
      <c r="A80" s="156" t="s">
        <v>171</v>
      </c>
      <c r="B80" s="156" t="s">
        <v>79</v>
      </c>
      <c r="C80" s="156"/>
      <c r="D80" s="156">
        <v>10044</v>
      </c>
      <c r="E80" s="156">
        <v>3929</v>
      </c>
      <c r="F80" s="156">
        <v>6103</v>
      </c>
      <c r="G80" s="156">
        <v>12</v>
      </c>
      <c r="H80" s="156"/>
      <c r="I80" s="156">
        <v>0</v>
      </c>
      <c r="J80" s="156">
        <v>0</v>
      </c>
      <c r="K80" s="156">
        <v>0</v>
      </c>
      <c r="L80" s="156">
        <v>0</v>
      </c>
      <c r="M80" s="156"/>
      <c r="N80" s="156"/>
      <c r="O80" s="156"/>
      <c r="P80" s="156"/>
      <c r="Q80" s="156"/>
      <c r="R80" s="156"/>
      <c r="S80" s="156"/>
      <c r="T80" s="155"/>
    </row>
    <row r="81" spans="1:21" x14ac:dyDescent="0.25">
      <c r="A81" s="156" t="s">
        <v>163</v>
      </c>
      <c r="B81" s="156" t="s">
        <v>79</v>
      </c>
      <c r="C81" s="156"/>
      <c r="D81" s="156">
        <v>48197</v>
      </c>
      <c r="E81" s="156">
        <v>24383</v>
      </c>
      <c r="F81" s="156">
        <v>23815</v>
      </c>
      <c r="G81" s="156">
        <v>0</v>
      </c>
      <c r="H81" s="156"/>
      <c r="I81" s="156">
        <v>0</v>
      </c>
      <c r="J81" s="156">
        <v>0</v>
      </c>
      <c r="K81" s="156">
        <v>0</v>
      </c>
      <c r="L81" s="156">
        <v>0</v>
      </c>
      <c r="M81" s="156"/>
      <c r="N81" s="156"/>
      <c r="O81" s="156"/>
      <c r="P81" s="156"/>
      <c r="Q81" s="156"/>
      <c r="R81" s="156"/>
      <c r="S81" s="156"/>
      <c r="T81" s="155"/>
    </row>
    <row r="82" spans="1:21" x14ac:dyDescent="0.25">
      <c r="A82" s="156" t="s">
        <v>187</v>
      </c>
      <c r="B82" s="156" t="s">
        <v>80</v>
      </c>
      <c r="C82" s="156"/>
      <c r="D82" s="156">
        <v>11540</v>
      </c>
      <c r="E82" s="156">
        <v>8336</v>
      </c>
      <c r="F82" s="156">
        <v>2471</v>
      </c>
      <c r="G82" s="156">
        <v>734</v>
      </c>
      <c r="H82" s="156"/>
      <c r="I82" s="156">
        <v>0</v>
      </c>
      <c r="J82" s="156">
        <v>0</v>
      </c>
      <c r="K82" s="156">
        <v>0</v>
      </c>
      <c r="L82" s="156">
        <v>0</v>
      </c>
      <c r="M82" s="156"/>
      <c r="N82" s="156"/>
      <c r="O82" s="156"/>
      <c r="P82" s="156"/>
      <c r="Q82" s="156"/>
      <c r="R82" s="156"/>
      <c r="S82" s="156"/>
      <c r="T82" s="155"/>
    </row>
    <row r="83" spans="1:21" x14ac:dyDescent="0.25">
      <c r="A83" s="156" t="s">
        <v>178</v>
      </c>
      <c r="B83" s="156" t="s">
        <v>80</v>
      </c>
      <c r="C83" s="156"/>
      <c r="D83" s="156">
        <v>60095</v>
      </c>
      <c r="E83" s="156">
        <v>41573</v>
      </c>
      <c r="F83" s="156">
        <v>18522</v>
      </c>
      <c r="G83" s="156">
        <v>0</v>
      </c>
      <c r="H83" s="156"/>
      <c r="I83" s="156">
        <v>1361192</v>
      </c>
      <c r="J83" s="156">
        <v>873978</v>
      </c>
      <c r="K83" s="156">
        <v>487214</v>
      </c>
      <c r="L83" s="156">
        <v>0</v>
      </c>
      <c r="M83" s="156"/>
      <c r="N83" s="156"/>
      <c r="O83" s="156"/>
      <c r="P83" s="156"/>
      <c r="Q83" s="156"/>
      <c r="R83" s="156"/>
      <c r="S83" s="156"/>
      <c r="T83" s="155"/>
    </row>
    <row r="84" spans="1:21" ht="45" x14ac:dyDescent="0.25">
      <c r="A84" s="171" t="s">
        <v>335</v>
      </c>
      <c r="B84" s="156" t="s">
        <v>80</v>
      </c>
      <c r="C84" s="156"/>
      <c r="D84" s="156">
        <v>8558</v>
      </c>
      <c r="E84" s="156">
        <v>4122</v>
      </c>
      <c r="F84" s="156">
        <v>4437</v>
      </c>
      <c r="G84" s="156">
        <v>0</v>
      </c>
      <c r="H84" s="156"/>
      <c r="I84" s="156">
        <v>400558</v>
      </c>
      <c r="J84" s="156">
        <v>267373</v>
      </c>
      <c r="K84" s="156">
        <v>133185</v>
      </c>
      <c r="L84" s="156">
        <v>0</v>
      </c>
      <c r="M84" s="156"/>
      <c r="N84" s="156"/>
      <c r="O84" s="156"/>
      <c r="P84" s="156"/>
      <c r="Q84" s="156"/>
      <c r="R84" s="156"/>
      <c r="S84" s="156"/>
      <c r="T84" s="155"/>
    </row>
    <row r="85" spans="1:21" x14ac:dyDescent="0.25">
      <c r="A85" s="156" t="s">
        <v>174</v>
      </c>
      <c r="B85" s="156" t="s">
        <v>80</v>
      </c>
      <c r="C85" s="156"/>
      <c r="D85" s="156">
        <v>163363</v>
      </c>
      <c r="E85" s="156">
        <v>53161</v>
      </c>
      <c r="F85" s="156">
        <v>110201</v>
      </c>
      <c r="G85" s="156">
        <v>0</v>
      </c>
      <c r="H85" s="156"/>
      <c r="I85" s="156">
        <v>7820826</v>
      </c>
      <c r="J85" s="156">
        <v>2766545</v>
      </c>
      <c r="K85" s="156">
        <v>5053602</v>
      </c>
      <c r="L85" s="156">
        <v>679</v>
      </c>
      <c r="M85" s="156"/>
      <c r="N85" s="156"/>
      <c r="O85" s="156"/>
      <c r="P85" s="156"/>
      <c r="Q85" s="156"/>
      <c r="R85" s="156"/>
      <c r="S85" s="156"/>
      <c r="T85" s="155"/>
    </row>
    <row r="86" spans="1:21" x14ac:dyDescent="0.25">
      <c r="A86" s="156" t="s">
        <v>194</v>
      </c>
      <c r="B86" s="156" t="s">
        <v>80</v>
      </c>
      <c r="C86" s="156"/>
      <c r="D86" s="156">
        <v>0</v>
      </c>
      <c r="E86" s="156">
        <v>0</v>
      </c>
      <c r="F86" s="156">
        <v>0</v>
      </c>
      <c r="G86" s="156">
        <v>0</v>
      </c>
      <c r="H86" s="156"/>
      <c r="I86" s="156">
        <v>0</v>
      </c>
      <c r="J86" s="156">
        <v>0</v>
      </c>
      <c r="K86" s="156">
        <v>0</v>
      </c>
      <c r="L86" s="156">
        <v>0</v>
      </c>
      <c r="M86" s="156"/>
      <c r="N86" s="156"/>
      <c r="O86" s="156"/>
      <c r="P86" s="156"/>
      <c r="Q86" s="156"/>
      <c r="R86" s="156"/>
      <c r="S86" s="156"/>
      <c r="T86" s="155"/>
    </row>
    <row r="87" spans="1:21" x14ac:dyDescent="0.25">
      <c r="A87" s="156" t="s">
        <v>188</v>
      </c>
      <c r="B87" s="156" t="s">
        <v>80</v>
      </c>
      <c r="C87" s="156"/>
      <c r="D87" s="156">
        <v>9913</v>
      </c>
      <c r="E87" s="156">
        <v>7534</v>
      </c>
      <c r="F87" s="156">
        <v>2379</v>
      </c>
      <c r="G87" s="156">
        <v>0</v>
      </c>
      <c r="H87" s="156"/>
      <c r="I87" s="156">
        <v>0</v>
      </c>
      <c r="J87" s="156">
        <v>0</v>
      </c>
      <c r="K87" s="156">
        <v>0</v>
      </c>
      <c r="L87" s="156">
        <v>0</v>
      </c>
      <c r="M87" s="156"/>
      <c r="N87" s="156"/>
      <c r="O87" s="156"/>
      <c r="P87" s="156"/>
      <c r="Q87" s="156"/>
      <c r="R87" s="156"/>
      <c r="S87" s="156"/>
      <c r="T87" s="155"/>
    </row>
    <row r="88" spans="1:21" x14ac:dyDescent="0.25">
      <c r="A88" s="156" t="s">
        <v>181</v>
      </c>
      <c r="B88" s="156" t="s">
        <v>80</v>
      </c>
      <c r="C88" s="156"/>
      <c r="D88" s="156">
        <v>19339</v>
      </c>
      <c r="E88" s="156">
        <v>10992</v>
      </c>
      <c r="F88" s="156">
        <v>8348</v>
      </c>
      <c r="G88" s="156">
        <v>0</v>
      </c>
      <c r="H88" s="156"/>
      <c r="I88" s="156">
        <v>0</v>
      </c>
      <c r="J88" s="156">
        <v>0</v>
      </c>
      <c r="K88" s="156">
        <v>0</v>
      </c>
      <c r="L88" s="156">
        <v>0</v>
      </c>
      <c r="M88" s="156"/>
      <c r="N88" s="156"/>
      <c r="O88" s="156"/>
      <c r="P88" s="156"/>
      <c r="Q88" s="156"/>
      <c r="R88" s="156"/>
      <c r="S88" s="156"/>
      <c r="T88" s="155"/>
    </row>
    <row r="89" spans="1:21" x14ac:dyDescent="0.25">
      <c r="A89" s="156" t="s">
        <v>186</v>
      </c>
      <c r="B89" s="156" t="s">
        <v>80</v>
      </c>
      <c r="C89" s="156"/>
      <c r="D89" s="156">
        <v>24281</v>
      </c>
      <c r="E89" s="156">
        <v>8936</v>
      </c>
      <c r="F89" s="156">
        <v>15346</v>
      </c>
      <c r="G89" s="156">
        <v>0</v>
      </c>
      <c r="H89" s="156"/>
      <c r="I89" s="156">
        <v>0</v>
      </c>
      <c r="J89" s="156">
        <v>0</v>
      </c>
      <c r="K89" s="156">
        <v>0</v>
      </c>
      <c r="L89" s="156">
        <v>0</v>
      </c>
      <c r="M89" s="156"/>
      <c r="N89" s="156"/>
      <c r="O89" s="156"/>
      <c r="P89" s="156"/>
      <c r="Q89" s="156"/>
      <c r="R89" s="156"/>
      <c r="S89" s="156"/>
      <c r="T89" s="155"/>
    </row>
    <row r="90" spans="1:21" x14ac:dyDescent="0.25">
      <c r="A90" s="156" t="s">
        <v>183</v>
      </c>
      <c r="B90" s="156" t="s">
        <v>80</v>
      </c>
      <c r="C90" s="156"/>
      <c r="D90" s="156">
        <v>15030</v>
      </c>
      <c r="E90" s="156">
        <v>13105</v>
      </c>
      <c r="F90" s="156">
        <v>1925</v>
      </c>
      <c r="G90" s="156">
        <v>0</v>
      </c>
      <c r="H90" s="156"/>
      <c r="I90" s="156">
        <v>0</v>
      </c>
      <c r="J90" s="156">
        <v>0</v>
      </c>
      <c r="K90" s="156">
        <v>0</v>
      </c>
      <c r="L90" s="156">
        <v>0</v>
      </c>
      <c r="M90" s="156"/>
      <c r="N90" s="156"/>
      <c r="O90" s="156"/>
      <c r="P90" s="156"/>
      <c r="Q90" s="156"/>
      <c r="R90" s="156"/>
      <c r="S90" s="156"/>
      <c r="T90" s="155"/>
    </row>
    <row r="91" spans="1:21" x14ac:dyDescent="0.25">
      <c r="A91" s="156" t="s">
        <v>191</v>
      </c>
      <c r="B91" s="156" t="s">
        <v>80</v>
      </c>
      <c r="C91" s="156"/>
      <c r="D91" s="156">
        <v>4813</v>
      </c>
      <c r="E91" s="156">
        <v>3401</v>
      </c>
      <c r="F91" s="156">
        <v>1412</v>
      </c>
      <c r="G91" s="156">
        <v>0</v>
      </c>
      <c r="H91" s="156"/>
      <c r="I91" s="156">
        <v>0</v>
      </c>
      <c r="J91" s="156">
        <v>0</v>
      </c>
      <c r="K91" s="156">
        <v>0</v>
      </c>
      <c r="L91" s="156">
        <v>0</v>
      </c>
      <c r="M91" s="156"/>
      <c r="N91" s="156"/>
      <c r="O91" s="156"/>
      <c r="P91" s="156"/>
      <c r="Q91" s="156"/>
      <c r="R91" s="156"/>
      <c r="S91" s="156"/>
      <c r="T91" s="155"/>
    </row>
    <row r="92" spans="1:21" x14ac:dyDescent="0.25">
      <c r="A92" s="156" t="s">
        <v>176</v>
      </c>
      <c r="B92" s="156" t="s">
        <v>80</v>
      </c>
      <c r="C92" s="156"/>
      <c r="D92" s="156">
        <v>133572</v>
      </c>
      <c r="E92" s="156">
        <v>45672</v>
      </c>
      <c r="F92" s="156">
        <v>65571</v>
      </c>
      <c r="G92" s="156">
        <v>22329</v>
      </c>
      <c r="H92" s="156"/>
      <c r="I92" s="156">
        <v>4338953</v>
      </c>
      <c r="J92" s="156">
        <v>2671675</v>
      </c>
      <c r="K92" s="156">
        <v>1667278</v>
      </c>
      <c r="L92" s="156">
        <v>0</v>
      </c>
      <c r="M92" s="156"/>
      <c r="N92" s="156"/>
      <c r="O92" s="156"/>
      <c r="P92" s="156"/>
      <c r="Q92" s="156"/>
      <c r="R92" s="156"/>
      <c r="S92" s="156"/>
      <c r="T92" s="155"/>
    </row>
    <row r="93" spans="1:21" x14ac:dyDescent="0.25">
      <c r="A93" s="156" t="s">
        <v>189</v>
      </c>
      <c r="B93" s="156" t="s">
        <v>80</v>
      </c>
      <c r="C93" s="156"/>
      <c r="D93" s="156">
        <v>12006</v>
      </c>
      <c r="E93" s="156">
        <v>6749</v>
      </c>
      <c r="F93" s="156">
        <v>968</v>
      </c>
      <c r="G93" s="156">
        <v>4290</v>
      </c>
      <c r="H93" s="156"/>
      <c r="I93" s="156">
        <v>0</v>
      </c>
      <c r="J93" s="156">
        <v>0</v>
      </c>
      <c r="K93" s="156">
        <v>0</v>
      </c>
      <c r="L93" s="156">
        <v>0</v>
      </c>
      <c r="M93" s="156"/>
      <c r="N93" s="156"/>
      <c r="O93" s="156"/>
      <c r="P93" s="156"/>
      <c r="Q93" s="156"/>
      <c r="R93" s="156"/>
      <c r="S93" s="156"/>
    </row>
    <row r="94" spans="1:21" x14ac:dyDescent="0.25">
      <c r="A94" s="156" t="s">
        <v>182</v>
      </c>
      <c r="B94" s="156" t="s">
        <v>80</v>
      </c>
      <c r="C94" s="156"/>
      <c r="D94" s="156">
        <v>17993</v>
      </c>
      <c r="E94" s="156">
        <v>16775</v>
      </c>
      <c r="F94" s="156">
        <v>1218</v>
      </c>
      <c r="G94" s="156">
        <v>0</v>
      </c>
      <c r="H94" s="156"/>
      <c r="I94" s="156">
        <v>8479</v>
      </c>
      <c r="J94" s="156">
        <v>8479</v>
      </c>
      <c r="K94" s="156">
        <v>0</v>
      </c>
      <c r="L94" s="156">
        <v>0</v>
      </c>
      <c r="M94" s="156"/>
      <c r="N94" s="156"/>
      <c r="O94" s="156"/>
      <c r="P94" s="156"/>
      <c r="Q94" s="156"/>
      <c r="R94" s="156"/>
      <c r="S94" s="156"/>
      <c r="T94" s="156"/>
      <c r="U94" s="155"/>
    </row>
    <row r="95" spans="1:21" x14ac:dyDescent="0.25">
      <c r="A95" s="156" t="s">
        <v>184</v>
      </c>
      <c r="B95" s="156" t="s">
        <v>80</v>
      </c>
      <c r="C95" s="156"/>
      <c r="D95" s="156">
        <v>17845</v>
      </c>
      <c r="E95" s="156">
        <v>14838</v>
      </c>
      <c r="F95" s="156">
        <v>3007</v>
      </c>
      <c r="G95" s="156">
        <v>0</v>
      </c>
      <c r="H95" s="156"/>
      <c r="I95" s="156">
        <v>21424</v>
      </c>
      <c r="J95" s="156">
        <v>16157</v>
      </c>
      <c r="K95" s="156">
        <v>5267</v>
      </c>
      <c r="L95" s="156">
        <v>0</v>
      </c>
      <c r="M95" s="156"/>
      <c r="N95" s="156"/>
      <c r="O95" s="156"/>
      <c r="P95" s="156"/>
      <c r="Q95" s="156"/>
      <c r="R95" s="156"/>
      <c r="S95" s="156"/>
      <c r="T95" s="156"/>
      <c r="U95" s="155"/>
    </row>
    <row r="96" spans="1:21" x14ac:dyDescent="0.25">
      <c r="A96" s="156" t="s">
        <v>177</v>
      </c>
      <c r="B96" s="156" t="s">
        <v>80</v>
      </c>
      <c r="C96" s="156"/>
      <c r="D96" s="156">
        <v>60027</v>
      </c>
      <c r="E96" s="156">
        <v>17733</v>
      </c>
      <c r="F96" s="156">
        <v>21938</v>
      </c>
      <c r="G96" s="156">
        <v>20356</v>
      </c>
      <c r="H96" s="156"/>
      <c r="I96" s="156">
        <v>7085328</v>
      </c>
      <c r="J96" s="156">
        <v>1898709</v>
      </c>
      <c r="K96" s="156">
        <v>1452350</v>
      </c>
      <c r="L96" s="156">
        <v>3734269</v>
      </c>
      <c r="M96" s="156"/>
      <c r="N96" s="156"/>
      <c r="O96" s="156"/>
      <c r="P96" s="156"/>
      <c r="Q96" s="156"/>
      <c r="R96" s="156"/>
      <c r="S96" s="156"/>
      <c r="T96" s="156"/>
      <c r="U96" s="155"/>
    </row>
    <row r="97" spans="1:21" x14ac:dyDescent="0.25">
      <c r="A97" s="156" t="s">
        <v>180</v>
      </c>
      <c r="B97" s="156" t="s">
        <v>80</v>
      </c>
      <c r="C97" s="156"/>
      <c r="D97" s="156">
        <v>49053</v>
      </c>
      <c r="E97" s="156">
        <v>37630</v>
      </c>
      <c r="F97" s="156">
        <v>9611</v>
      </c>
      <c r="G97" s="156">
        <v>1812</v>
      </c>
      <c r="H97" s="156"/>
      <c r="I97" s="156">
        <v>0</v>
      </c>
      <c r="J97" s="156">
        <v>0</v>
      </c>
      <c r="K97" s="156">
        <v>0</v>
      </c>
      <c r="L97" s="156">
        <v>0</v>
      </c>
      <c r="M97" s="156"/>
      <c r="N97" s="156"/>
      <c r="O97" s="156"/>
      <c r="P97" s="156"/>
      <c r="Q97" s="156"/>
      <c r="R97" s="156"/>
      <c r="S97" s="156"/>
      <c r="T97" s="156"/>
      <c r="U97" s="155"/>
    </row>
    <row r="98" spans="1:21" x14ac:dyDescent="0.25">
      <c r="A98" s="156" t="s">
        <v>179</v>
      </c>
      <c r="B98" s="156" t="s">
        <v>80</v>
      </c>
      <c r="C98" s="156"/>
      <c r="D98" s="156">
        <v>31262</v>
      </c>
      <c r="E98" s="156">
        <v>25891</v>
      </c>
      <c r="F98" s="156">
        <v>5371</v>
      </c>
      <c r="G98" s="156">
        <v>0</v>
      </c>
      <c r="H98" s="156"/>
      <c r="I98" s="156">
        <v>543103</v>
      </c>
      <c r="J98" s="156">
        <v>505631</v>
      </c>
      <c r="K98" s="156">
        <v>37472</v>
      </c>
      <c r="L98" s="156">
        <v>0</v>
      </c>
      <c r="M98" s="156"/>
      <c r="N98" s="156"/>
      <c r="O98" s="156"/>
      <c r="P98" s="156"/>
      <c r="Q98" s="156"/>
      <c r="R98" s="156"/>
      <c r="S98" s="156"/>
      <c r="T98" s="156"/>
      <c r="U98" s="155"/>
    </row>
    <row r="99" spans="1:21" x14ac:dyDescent="0.25">
      <c r="A99" s="156" t="s">
        <v>192</v>
      </c>
      <c r="B99" s="156" t="s">
        <v>80</v>
      </c>
      <c r="C99" s="156"/>
      <c r="D99" s="156">
        <v>3941</v>
      </c>
      <c r="E99" s="156">
        <v>1920</v>
      </c>
      <c r="F99" s="156">
        <v>2022</v>
      </c>
      <c r="G99" s="156">
        <v>0</v>
      </c>
      <c r="H99" s="156"/>
      <c r="I99" s="156">
        <v>0</v>
      </c>
      <c r="J99" s="156">
        <v>0</v>
      </c>
      <c r="K99" s="156">
        <v>0</v>
      </c>
      <c r="L99" s="156">
        <v>0</v>
      </c>
      <c r="M99" s="156"/>
      <c r="N99" s="156"/>
      <c r="O99" s="156"/>
      <c r="P99" s="156"/>
      <c r="Q99" s="156"/>
      <c r="R99" s="156"/>
      <c r="S99" s="156"/>
      <c r="T99" s="156"/>
      <c r="U99" s="155"/>
    </row>
    <row r="100" spans="1:21" x14ac:dyDescent="0.25">
      <c r="A100" s="156" t="s">
        <v>175</v>
      </c>
      <c r="B100" s="156" t="s">
        <v>80</v>
      </c>
      <c r="C100" s="156"/>
      <c r="D100" s="156">
        <v>66739</v>
      </c>
      <c r="E100" s="156">
        <v>39031</v>
      </c>
      <c r="F100" s="156">
        <v>27708</v>
      </c>
      <c r="G100" s="156">
        <v>0</v>
      </c>
      <c r="H100" s="156"/>
      <c r="I100" s="156">
        <v>1234880</v>
      </c>
      <c r="J100" s="156">
        <v>718416</v>
      </c>
      <c r="K100" s="156">
        <v>516464</v>
      </c>
      <c r="L100" s="156">
        <v>0</v>
      </c>
      <c r="M100" s="156"/>
      <c r="N100" s="156"/>
      <c r="O100" s="156"/>
      <c r="P100" s="156"/>
      <c r="Q100" s="156"/>
      <c r="R100" s="156"/>
      <c r="S100" s="156"/>
      <c r="T100" s="156"/>
      <c r="U100" s="155"/>
    </row>
    <row r="101" spans="1:21" x14ac:dyDescent="0.25">
      <c r="A101" s="156" t="s">
        <v>185</v>
      </c>
      <c r="B101" s="156" t="s">
        <v>80</v>
      </c>
      <c r="C101" s="156"/>
      <c r="D101" s="156">
        <v>16775</v>
      </c>
      <c r="E101" s="156">
        <v>13949</v>
      </c>
      <c r="F101" s="156">
        <v>2171</v>
      </c>
      <c r="G101" s="156">
        <v>654</v>
      </c>
      <c r="H101" s="156"/>
      <c r="I101" s="156">
        <v>0</v>
      </c>
      <c r="J101" s="156">
        <v>0</v>
      </c>
      <c r="K101" s="156">
        <v>0</v>
      </c>
      <c r="L101" s="156">
        <v>0</v>
      </c>
      <c r="M101" s="156"/>
      <c r="N101" s="156"/>
      <c r="O101" s="156"/>
      <c r="P101" s="156"/>
      <c r="Q101" s="156"/>
      <c r="R101" s="156"/>
      <c r="S101" s="156"/>
      <c r="T101" s="156"/>
      <c r="U101" s="155"/>
    </row>
    <row r="102" spans="1:21" x14ac:dyDescent="0.25">
      <c r="A102" s="156" t="s">
        <v>173</v>
      </c>
      <c r="B102" s="156" t="s">
        <v>80</v>
      </c>
      <c r="C102" s="156"/>
      <c r="D102" s="156">
        <v>303119</v>
      </c>
      <c r="E102" s="156">
        <v>87686</v>
      </c>
      <c r="F102" s="156">
        <v>161560</v>
      </c>
      <c r="G102" s="156">
        <v>53873</v>
      </c>
      <c r="H102" s="156"/>
      <c r="I102" s="156">
        <v>14710072</v>
      </c>
      <c r="J102" s="156">
        <v>3258070</v>
      </c>
      <c r="K102" s="156">
        <v>7682301</v>
      </c>
      <c r="L102" s="156">
        <v>3769701</v>
      </c>
      <c r="M102" s="156"/>
      <c r="N102" s="156"/>
      <c r="O102" s="156"/>
      <c r="P102" s="156"/>
      <c r="Q102" s="156"/>
      <c r="R102" s="156"/>
      <c r="S102" s="156"/>
      <c r="T102" s="156"/>
      <c r="U102" s="155"/>
    </row>
    <row r="103" spans="1:21" x14ac:dyDescent="0.25">
      <c r="A103" s="156" t="s">
        <v>193</v>
      </c>
      <c r="B103" s="156" t="s">
        <v>80</v>
      </c>
      <c r="C103" s="156"/>
      <c r="D103" s="156">
        <v>2338</v>
      </c>
      <c r="E103" s="156">
        <v>2018</v>
      </c>
      <c r="F103" s="156">
        <v>320</v>
      </c>
      <c r="G103" s="156">
        <v>0</v>
      </c>
      <c r="H103" s="156"/>
      <c r="I103" s="156">
        <v>0</v>
      </c>
      <c r="J103" s="156">
        <v>0</v>
      </c>
      <c r="K103" s="156">
        <v>0</v>
      </c>
      <c r="L103" s="156">
        <v>0</v>
      </c>
      <c r="M103" s="156"/>
      <c r="N103" s="156"/>
      <c r="O103" s="156"/>
      <c r="P103" s="156"/>
      <c r="Q103" s="156"/>
      <c r="R103" s="156"/>
      <c r="S103" s="156"/>
      <c r="T103" s="156"/>
      <c r="U103" s="155"/>
    </row>
    <row r="104" spans="1:21" x14ac:dyDescent="0.25">
      <c r="A104" s="156" t="s">
        <v>201</v>
      </c>
      <c r="B104" s="156" t="s">
        <v>81</v>
      </c>
      <c r="C104" s="156"/>
      <c r="D104" s="156">
        <v>43312</v>
      </c>
      <c r="E104" s="156">
        <v>26940</v>
      </c>
      <c r="F104" s="156">
        <v>16371</v>
      </c>
      <c r="G104" s="156">
        <v>0</v>
      </c>
      <c r="H104" s="156"/>
      <c r="I104" s="156">
        <v>2474237</v>
      </c>
      <c r="J104" s="156">
        <v>1503562</v>
      </c>
      <c r="K104" s="156">
        <v>966987</v>
      </c>
      <c r="L104" s="156">
        <v>3688</v>
      </c>
      <c r="M104" s="156"/>
      <c r="N104" s="156"/>
      <c r="O104" s="156"/>
      <c r="P104" s="156"/>
      <c r="Q104" s="156"/>
      <c r="R104" s="156"/>
      <c r="S104" s="156"/>
      <c r="T104" s="156"/>
      <c r="U104" s="155"/>
    </row>
    <row r="105" spans="1:21" x14ac:dyDescent="0.25">
      <c r="A105" s="156" t="s">
        <v>212</v>
      </c>
      <c r="B105" s="156" t="s">
        <v>81</v>
      </c>
      <c r="C105" s="156"/>
      <c r="D105" s="156">
        <v>25120</v>
      </c>
      <c r="E105" s="156">
        <v>11848</v>
      </c>
      <c r="F105" s="156">
        <v>13272</v>
      </c>
      <c r="G105" s="156">
        <v>0</v>
      </c>
      <c r="H105" s="156"/>
      <c r="I105" s="156">
        <v>2029928</v>
      </c>
      <c r="J105" s="156">
        <v>1179251</v>
      </c>
      <c r="K105" s="156">
        <v>562885</v>
      </c>
      <c r="L105" s="156">
        <v>287792</v>
      </c>
      <c r="M105" s="156"/>
      <c r="N105" s="156"/>
      <c r="O105" s="156"/>
      <c r="P105" s="156"/>
      <c r="Q105" s="156"/>
      <c r="R105" s="156"/>
      <c r="S105" s="156"/>
      <c r="T105" s="156"/>
      <c r="U105" s="155"/>
    </row>
    <row r="106" spans="1:21" x14ac:dyDescent="0.25">
      <c r="A106" s="156" t="s">
        <v>209</v>
      </c>
      <c r="B106" s="156" t="s">
        <v>81</v>
      </c>
      <c r="C106" s="156"/>
      <c r="D106" s="156">
        <v>18861</v>
      </c>
      <c r="E106" s="156">
        <v>17030</v>
      </c>
      <c r="F106" s="156">
        <v>1831</v>
      </c>
      <c r="G106" s="156">
        <v>0</v>
      </c>
      <c r="H106" s="156"/>
      <c r="I106" s="156">
        <v>346124</v>
      </c>
      <c r="J106" s="156">
        <v>276602</v>
      </c>
      <c r="K106" s="156">
        <v>69522</v>
      </c>
      <c r="L106" s="156">
        <v>0</v>
      </c>
      <c r="M106" s="156"/>
      <c r="N106" s="156"/>
      <c r="O106" s="156"/>
      <c r="P106" s="156"/>
      <c r="Q106" s="156"/>
      <c r="R106" s="156"/>
      <c r="S106" s="156"/>
      <c r="T106" s="156"/>
      <c r="U106" s="155"/>
    </row>
    <row r="107" spans="1:21" x14ac:dyDescent="0.25">
      <c r="A107" s="156" t="s">
        <v>195</v>
      </c>
      <c r="B107" s="156" t="s">
        <v>81</v>
      </c>
      <c r="C107" s="156"/>
      <c r="D107" s="156" t="s">
        <v>316</v>
      </c>
      <c r="E107" s="156">
        <v>124831</v>
      </c>
      <c r="F107" s="156">
        <v>113972</v>
      </c>
      <c r="G107" s="156">
        <v>0</v>
      </c>
      <c r="H107" s="156"/>
      <c r="I107" s="156">
        <v>12790201</v>
      </c>
      <c r="J107" s="156">
        <v>10088003</v>
      </c>
      <c r="K107" s="156">
        <v>2686253</v>
      </c>
      <c r="L107" s="156">
        <v>15945</v>
      </c>
      <c r="M107" s="156"/>
      <c r="N107" s="156"/>
      <c r="O107" s="156"/>
      <c r="P107" s="156"/>
      <c r="Q107" s="156"/>
      <c r="R107" s="156"/>
      <c r="S107" s="156"/>
      <c r="T107" s="156"/>
      <c r="U107" s="155"/>
    </row>
    <row r="108" spans="1:21" x14ac:dyDescent="0.25">
      <c r="A108" s="156" t="s">
        <v>206</v>
      </c>
      <c r="B108" s="156" t="s">
        <v>81</v>
      </c>
      <c r="C108" s="156"/>
      <c r="D108" s="156">
        <v>16545</v>
      </c>
      <c r="E108" s="156">
        <v>13831</v>
      </c>
      <c r="F108" s="156">
        <v>2714</v>
      </c>
      <c r="G108" s="156">
        <v>0</v>
      </c>
      <c r="H108" s="156"/>
      <c r="I108" s="156">
        <v>1650</v>
      </c>
      <c r="J108" s="156">
        <v>0</v>
      </c>
      <c r="K108" s="156">
        <v>1650</v>
      </c>
      <c r="L108" s="156">
        <v>0</v>
      </c>
      <c r="M108" s="156"/>
      <c r="N108" s="156"/>
      <c r="O108" s="156"/>
      <c r="P108" s="156"/>
      <c r="Q108" s="156"/>
      <c r="R108" s="156"/>
      <c r="S108" s="156"/>
      <c r="T108" s="156"/>
      <c r="U108" s="155"/>
    </row>
    <row r="109" spans="1:21" x14ac:dyDescent="0.25">
      <c r="A109" s="156" t="s">
        <v>218</v>
      </c>
      <c r="B109" s="156" t="s">
        <v>81</v>
      </c>
      <c r="C109" s="156"/>
      <c r="D109" s="156">
        <v>13162</v>
      </c>
      <c r="E109" s="156">
        <v>7839</v>
      </c>
      <c r="F109" s="156">
        <v>5323</v>
      </c>
      <c r="G109" s="156">
        <v>0</v>
      </c>
      <c r="H109" s="156"/>
      <c r="I109" s="156">
        <v>50327533</v>
      </c>
      <c r="J109" s="156">
        <v>0</v>
      </c>
      <c r="K109" s="156">
        <v>32297</v>
      </c>
      <c r="L109" s="156">
        <v>50295236</v>
      </c>
      <c r="M109" s="156"/>
      <c r="N109" s="156"/>
      <c r="O109" s="156"/>
      <c r="P109" s="156"/>
      <c r="Q109" s="156"/>
      <c r="R109" s="156"/>
      <c r="S109" s="156"/>
      <c r="T109" s="156"/>
      <c r="U109" s="155"/>
    </row>
    <row r="110" spans="1:21" x14ac:dyDescent="0.25">
      <c r="A110" s="156" t="s">
        <v>220</v>
      </c>
      <c r="B110" s="156" t="s">
        <v>81</v>
      </c>
      <c r="C110" s="156"/>
      <c r="D110" s="156">
        <v>4993</v>
      </c>
      <c r="E110" s="156">
        <v>4774</v>
      </c>
      <c r="F110" s="156">
        <v>220</v>
      </c>
      <c r="G110" s="156">
        <v>0</v>
      </c>
      <c r="H110" s="156"/>
      <c r="I110" s="156">
        <v>0</v>
      </c>
      <c r="J110" s="156">
        <v>0</v>
      </c>
      <c r="K110" s="156"/>
      <c r="L110" s="156">
        <v>0</v>
      </c>
      <c r="M110" s="156"/>
      <c r="N110" s="156"/>
      <c r="O110" s="156"/>
      <c r="P110" s="156"/>
      <c r="Q110" s="156"/>
      <c r="R110" s="156"/>
      <c r="S110" s="156"/>
      <c r="T110" s="156"/>
      <c r="U110" s="155"/>
    </row>
    <row r="111" spans="1:21" x14ac:dyDescent="0.25">
      <c r="A111" s="156" t="s">
        <v>216</v>
      </c>
      <c r="B111" s="156" t="s">
        <v>81</v>
      </c>
      <c r="C111" s="156"/>
      <c r="D111" s="156">
        <v>7846</v>
      </c>
      <c r="E111" s="156">
        <v>6909</v>
      </c>
      <c r="F111" s="156">
        <v>938</v>
      </c>
      <c r="G111" s="156">
        <v>0</v>
      </c>
      <c r="H111" s="156"/>
      <c r="I111" s="156">
        <v>0</v>
      </c>
      <c r="J111" s="156">
        <v>0</v>
      </c>
      <c r="K111" s="156">
        <v>0</v>
      </c>
      <c r="L111" s="156">
        <v>0</v>
      </c>
      <c r="M111" s="156"/>
      <c r="N111" s="156"/>
      <c r="O111" s="156"/>
      <c r="P111" s="156"/>
      <c r="Q111" s="156"/>
      <c r="R111" s="156"/>
      <c r="S111" s="156"/>
      <c r="T111" s="156"/>
      <c r="U111" s="155"/>
    </row>
    <row r="112" spans="1:21" x14ac:dyDescent="0.25">
      <c r="A112" s="156" t="s">
        <v>208</v>
      </c>
      <c r="B112" s="156" t="s">
        <v>81</v>
      </c>
      <c r="C112" s="156"/>
      <c r="D112" s="156">
        <v>17966</v>
      </c>
      <c r="E112" s="156">
        <v>14978</v>
      </c>
      <c r="F112" s="156">
        <v>2988</v>
      </c>
      <c r="G112" s="156">
        <v>0</v>
      </c>
      <c r="H112" s="156"/>
      <c r="I112" s="156">
        <v>0</v>
      </c>
      <c r="J112" s="156">
        <v>0</v>
      </c>
      <c r="K112" s="156">
        <v>0</v>
      </c>
      <c r="L112" s="156">
        <v>0</v>
      </c>
      <c r="M112" s="156"/>
      <c r="N112" s="156"/>
      <c r="O112" s="156"/>
      <c r="P112" s="156"/>
      <c r="Q112" s="156"/>
      <c r="R112" s="156"/>
      <c r="S112" s="156"/>
      <c r="T112" s="156"/>
      <c r="U112" s="155"/>
    </row>
    <row r="113" spans="1:21" x14ac:dyDescent="0.25">
      <c r="A113" s="156" t="s">
        <v>223</v>
      </c>
      <c r="B113" s="156" t="s">
        <v>81</v>
      </c>
      <c r="D113" s="156">
        <v>1009</v>
      </c>
      <c r="E113" s="156">
        <v>619</v>
      </c>
      <c r="F113" s="156">
        <v>389</v>
      </c>
      <c r="G113" s="156">
        <v>0</v>
      </c>
      <c r="H113" s="156"/>
      <c r="I113" s="156">
        <v>0</v>
      </c>
      <c r="J113" s="156">
        <v>0</v>
      </c>
      <c r="K113" s="156">
        <v>0</v>
      </c>
      <c r="L113" s="156">
        <v>0</v>
      </c>
      <c r="M113" s="156"/>
      <c r="N113" s="156"/>
      <c r="O113" s="156"/>
      <c r="P113" s="156"/>
      <c r="Q113" s="156"/>
      <c r="R113" s="156"/>
      <c r="S113" s="156"/>
      <c r="T113" s="156"/>
      <c r="U113" s="155"/>
    </row>
    <row r="114" spans="1:21" x14ac:dyDescent="0.25">
      <c r="A114" s="156" t="s">
        <v>205</v>
      </c>
      <c r="B114" s="156" t="s">
        <v>81</v>
      </c>
      <c r="C114" s="156"/>
      <c r="D114" s="156">
        <v>42238</v>
      </c>
      <c r="E114" s="156">
        <v>28360</v>
      </c>
      <c r="F114" s="156">
        <v>13878</v>
      </c>
      <c r="G114" s="156">
        <v>0</v>
      </c>
      <c r="H114" s="156"/>
      <c r="I114" s="156">
        <v>380577</v>
      </c>
      <c r="J114" s="156">
        <v>107210</v>
      </c>
      <c r="K114" s="156">
        <v>273367</v>
      </c>
      <c r="L114" s="156">
        <v>0</v>
      </c>
      <c r="M114" s="156"/>
      <c r="N114" s="156"/>
      <c r="O114" s="156"/>
      <c r="P114" s="156"/>
      <c r="Q114" s="156"/>
      <c r="R114" s="156"/>
      <c r="S114" s="156"/>
      <c r="T114" s="156"/>
      <c r="U114" s="155"/>
    </row>
    <row r="115" spans="1:21" x14ac:dyDescent="0.25">
      <c r="A115" s="156" t="s">
        <v>213</v>
      </c>
      <c r="B115" s="156" t="s">
        <v>81</v>
      </c>
      <c r="C115" s="156"/>
      <c r="D115" s="156">
        <v>7554</v>
      </c>
      <c r="E115" s="156">
        <v>7004</v>
      </c>
      <c r="F115" s="156">
        <v>549</v>
      </c>
      <c r="G115" s="156">
        <v>0</v>
      </c>
      <c r="H115" s="156"/>
      <c r="I115" s="156">
        <v>0</v>
      </c>
      <c r="J115" s="156">
        <v>0</v>
      </c>
      <c r="K115" s="156">
        <v>0</v>
      </c>
      <c r="L115" s="156">
        <v>0</v>
      </c>
      <c r="M115" s="156"/>
      <c r="N115" s="156"/>
      <c r="O115" s="156"/>
      <c r="P115" s="156"/>
      <c r="Q115" s="156"/>
      <c r="R115" s="156"/>
      <c r="S115" s="156"/>
      <c r="T115" s="156"/>
      <c r="U115" s="155"/>
    </row>
    <row r="116" spans="1:21" x14ac:dyDescent="0.25">
      <c r="A116" s="156" t="s">
        <v>198</v>
      </c>
      <c r="B116" s="156" t="s">
        <v>81</v>
      </c>
      <c r="C116" s="156"/>
      <c r="D116" s="156">
        <v>189274</v>
      </c>
      <c r="E116" s="156">
        <v>82386</v>
      </c>
      <c r="F116" s="156">
        <v>73167</v>
      </c>
      <c r="G116" s="156">
        <v>33722</v>
      </c>
      <c r="H116" s="156"/>
      <c r="I116" s="156">
        <v>7126379</v>
      </c>
      <c r="J116" s="156">
        <v>3388252</v>
      </c>
      <c r="K116" s="156">
        <v>1184124</v>
      </c>
      <c r="L116" s="156">
        <v>2554003</v>
      </c>
      <c r="M116" s="156"/>
      <c r="N116" s="156"/>
      <c r="O116" s="156"/>
      <c r="P116" s="156"/>
      <c r="Q116" s="156"/>
      <c r="R116" s="156"/>
      <c r="S116" s="156"/>
      <c r="T116" s="156"/>
      <c r="U116" s="155"/>
    </row>
    <row r="117" spans="1:21" x14ac:dyDescent="0.25">
      <c r="A117" s="156" t="s">
        <v>199</v>
      </c>
      <c r="B117" s="156" t="s">
        <v>81</v>
      </c>
      <c r="C117" s="156"/>
      <c r="D117" s="156">
        <v>92691</v>
      </c>
      <c r="E117" s="156">
        <v>55008</v>
      </c>
      <c r="F117" s="156">
        <v>35370</v>
      </c>
      <c r="G117" s="156">
        <v>2313</v>
      </c>
      <c r="H117" s="156"/>
      <c r="I117" s="156">
        <v>3705866</v>
      </c>
      <c r="J117" s="156">
        <v>2391993</v>
      </c>
      <c r="K117" s="156">
        <v>1313873</v>
      </c>
      <c r="L117" s="156">
        <v>0</v>
      </c>
      <c r="M117" s="156"/>
      <c r="N117" s="156"/>
      <c r="O117" s="156"/>
      <c r="P117" s="156"/>
      <c r="Q117" s="156"/>
      <c r="R117" s="156"/>
      <c r="S117" s="156"/>
      <c r="T117" s="156"/>
      <c r="U117" s="155"/>
    </row>
    <row r="118" spans="1:21" x14ac:dyDescent="0.25">
      <c r="A118" s="156" t="s">
        <v>211</v>
      </c>
      <c r="B118" s="156" t="s">
        <v>81</v>
      </c>
      <c r="C118" s="156"/>
      <c r="D118" s="156">
        <v>29035</v>
      </c>
      <c r="E118" s="156">
        <v>18985</v>
      </c>
      <c r="F118" s="156">
        <v>10033</v>
      </c>
      <c r="G118" s="156">
        <v>17</v>
      </c>
      <c r="H118" s="156"/>
      <c r="I118" s="156">
        <v>2218923</v>
      </c>
      <c r="J118" s="156">
        <v>1734074</v>
      </c>
      <c r="K118" s="156">
        <v>481599</v>
      </c>
      <c r="L118" s="156">
        <v>3250</v>
      </c>
      <c r="M118" s="156"/>
      <c r="N118" s="156"/>
      <c r="O118" s="156"/>
      <c r="P118" s="156"/>
      <c r="Q118" s="156"/>
      <c r="R118" s="156"/>
      <c r="S118" s="156"/>
      <c r="T118" s="156"/>
      <c r="U118" s="155"/>
    </row>
    <row r="119" spans="1:21" x14ac:dyDescent="0.25">
      <c r="A119" s="156" t="s">
        <v>202</v>
      </c>
      <c r="B119" s="156" t="s">
        <v>81</v>
      </c>
      <c r="C119" s="156"/>
      <c r="D119" s="156">
        <v>64646</v>
      </c>
      <c r="E119" s="156">
        <v>45616</v>
      </c>
      <c r="F119" s="156">
        <v>19030</v>
      </c>
      <c r="G119" s="156">
        <v>0</v>
      </c>
      <c r="H119" s="156"/>
      <c r="I119" s="156">
        <v>2316385</v>
      </c>
      <c r="J119" s="156">
        <v>1910399</v>
      </c>
      <c r="K119" s="156">
        <v>405986</v>
      </c>
      <c r="L119" s="156">
        <v>0</v>
      </c>
      <c r="M119" s="156"/>
      <c r="N119" s="156"/>
      <c r="O119" s="156"/>
      <c r="P119" s="156"/>
      <c r="Q119" s="156"/>
      <c r="R119" s="156"/>
      <c r="S119" s="156"/>
      <c r="T119" s="156"/>
      <c r="U119" s="155"/>
    </row>
    <row r="120" spans="1:21" x14ac:dyDescent="0.25">
      <c r="A120" s="156" t="s">
        <v>200</v>
      </c>
      <c r="B120" s="156" t="s">
        <v>81</v>
      </c>
      <c r="C120" s="156"/>
      <c r="D120" s="156">
        <v>51192</v>
      </c>
      <c r="E120" s="156">
        <v>35653</v>
      </c>
      <c r="F120" s="156">
        <v>15539</v>
      </c>
      <c r="G120" s="156">
        <v>0</v>
      </c>
      <c r="H120" s="156"/>
      <c r="I120" s="156">
        <v>2112235</v>
      </c>
      <c r="J120" s="156">
        <v>1499950</v>
      </c>
      <c r="K120" s="156">
        <v>612285</v>
      </c>
      <c r="L120" s="156">
        <v>0</v>
      </c>
      <c r="M120" s="156"/>
      <c r="N120" s="156"/>
      <c r="O120" s="156"/>
      <c r="P120" s="156"/>
      <c r="Q120" s="156"/>
      <c r="R120" s="156"/>
      <c r="S120" s="156"/>
      <c r="T120" s="156"/>
      <c r="U120" s="155"/>
    </row>
    <row r="121" spans="1:21" x14ac:dyDescent="0.25">
      <c r="A121" s="156" t="s">
        <v>210</v>
      </c>
      <c r="B121" s="156" t="s">
        <v>81</v>
      </c>
      <c r="C121" s="156"/>
      <c r="D121" s="156">
        <v>19922</v>
      </c>
      <c r="E121" s="156">
        <v>17323</v>
      </c>
      <c r="F121" s="156">
        <v>2599</v>
      </c>
      <c r="G121" s="156">
        <v>0</v>
      </c>
      <c r="H121" s="156"/>
      <c r="I121" s="156">
        <v>451874</v>
      </c>
      <c r="J121" s="156">
        <v>428908</v>
      </c>
      <c r="K121" s="156">
        <v>22966</v>
      </c>
      <c r="L121" s="156">
        <v>0</v>
      </c>
      <c r="M121" s="156"/>
      <c r="N121" s="156"/>
      <c r="O121" s="156"/>
      <c r="P121" s="156"/>
      <c r="Q121" s="156"/>
      <c r="R121" s="156"/>
      <c r="S121" s="156"/>
      <c r="T121" s="156"/>
      <c r="U121" s="155"/>
    </row>
    <row r="122" spans="1:21" x14ac:dyDescent="0.25">
      <c r="A122" s="156" t="s">
        <v>215</v>
      </c>
      <c r="B122" s="156" t="s">
        <v>81</v>
      </c>
      <c r="C122" s="156"/>
      <c r="D122" s="156">
        <v>7370</v>
      </c>
      <c r="E122" s="156">
        <v>6936</v>
      </c>
      <c r="F122" s="156">
        <v>434</v>
      </c>
      <c r="G122" s="156">
        <v>0</v>
      </c>
      <c r="H122" s="156"/>
      <c r="I122" s="156">
        <v>0</v>
      </c>
      <c r="J122" s="156">
        <v>0</v>
      </c>
      <c r="K122" s="156">
        <v>0</v>
      </c>
      <c r="L122" s="156">
        <v>0</v>
      </c>
      <c r="M122" s="156"/>
      <c r="N122" s="156"/>
      <c r="O122" s="156"/>
      <c r="P122" s="156"/>
      <c r="Q122" s="156"/>
      <c r="R122" s="156"/>
      <c r="S122" s="156"/>
      <c r="T122" s="156"/>
      <c r="U122" s="155"/>
    </row>
    <row r="123" spans="1:21" x14ac:dyDescent="0.25">
      <c r="A123" s="156" t="s">
        <v>214</v>
      </c>
      <c r="B123" s="156" t="s">
        <v>81</v>
      </c>
      <c r="D123" s="156">
        <v>3315</v>
      </c>
      <c r="E123" s="156">
        <v>2616</v>
      </c>
      <c r="F123" s="156">
        <v>699</v>
      </c>
      <c r="G123" s="156">
        <v>0</v>
      </c>
      <c r="H123" s="156"/>
      <c r="I123" s="156">
        <v>1263</v>
      </c>
      <c r="J123" s="156">
        <v>1263</v>
      </c>
      <c r="K123" s="156">
        <v>0</v>
      </c>
      <c r="L123" s="156">
        <v>0</v>
      </c>
      <c r="M123" s="156"/>
      <c r="N123" s="156"/>
      <c r="O123" s="156"/>
      <c r="P123" s="156"/>
      <c r="Q123" s="156"/>
      <c r="R123" s="156"/>
      <c r="S123" s="156"/>
      <c r="T123" s="156"/>
      <c r="U123" s="155"/>
    </row>
    <row r="124" spans="1:21" x14ac:dyDescent="0.25">
      <c r="A124" s="156" t="s">
        <v>207</v>
      </c>
      <c r="B124" s="156" t="s">
        <v>81</v>
      </c>
      <c r="C124" s="156"/>
      <c r="D124" s="156">
        <v>17306</v>
      </c>
      <c r="E124" s="156">
        <v>15037</v>
      </c>
      <c r="F124" s="156">
        <v>2269</v>
      </c>
      <c r="G124" s="156">
        <v>0</v>
      </c>
      <c r="H124" s="156"/>
      <c r="I124" s="156">
        <v>47079</v>
      </c>
      <c r="J124" s="156">
        <v>45819</v>
      </c>
      <c r="K124" s="156">
        <v>1260</v>
      </c>
      <c r="L124" s="156">
        <v>0</v>
      </c>
      <c r="M124" s="156"/>
      <c r="N124" s="156"/>
      <c r="O124" s="156"/>
      <c r="P124" s="156"/>
      <c r="Q124" s="156"/>
      <c r="R124" s="156"/>
      <c r="S124" s="156"/>
      <c r="T124" s="156"/>
      <c r="U124" s="155"/>
    </row>
    <row r="125" spans="1:21" x14ac:dyDescent="0.25">
      <c r="A125" s="156" t="s">
        <v>196</v>
      </c>
      <c r="B125" s="156" t="s">
        <v>81</v>
      </c>
      <c r="C125" s="156"/>
      <c r="D125" s="156">
        <v>312120</v>
      </c>
      <c r="E125" s="156">
        <v>78603</v>
      </c>
      <c r="F125" s="156">
        <v>133519</v>
      </c>
      <c r="G125" s="156">
        <v>99997</v>
      </c>
      <c r="H125" s="156"/>
      <c r="I125" s="156">
        <v>18202053</v>
      </c>
      <c r="J125" s="156">
        <v>7387668</v>
      </c>
      <c r="K125" s="156">
        <v>6408282</v>
      </c>
      <c r="L125" s="156">
        <v>4406103</v>
      </c>
      <c r="M125" s="156"/>
      <c r="N125" s="156"/>
      <c r="O125" s="156"/>
      <c r="P125" s="156"/>
      <c r="Q125" s="156"/>
      <c r="R125" s="156"/>
      <c r="S125" s="156"/>
      <c r="T125" s="156"/>
      <c r="U125" s="155"/>
    </row>
    <row r="126" spans="1:21" x14ac:dyDescent="0.25">
      <c r="A126" s="156" t="s">
        <v>221</v>
      </c>
      <c r="B126" s="156" t="s">
        <v>81</v>
      </c>
      <c r="C126" s="156"/>
      <c r="D126" s="156">
        <v>8681</v>
      </c>
      <c r="E126" s="156">
        <v>3879</v>
      </c>
      <c r="F126" s="156">
        <v>4802</v>
      </c>
      <c r="G126" s="156">
        <v>0</v>
      </c>
      <c r="H126" s="156"/>
      <c r="I126" s="156">
        <v>545311</v>
      </c>
      <c r="J126" s="156">
        <v>337651</v>
      </c>
      <c r="K126" s="156">
        <v>207660</v>
      </c>
      <c r="L126" s="156">
        <v>0</v>
      </c>
      <c r="M126" s="156"/>
      <c r="N126" s="156"/>
      <c r="O126" s="156"/>
      <c r="P126" s="156"/>
      <c r="Q126" s="156"/>
      <c r="R126" s="156"/>
      <c r="S126" s="156"/>
      <c r="T126" s="156"/>
      <c r="U126" s="155"/>
    </row>
    <row r="127" spans="1:21" x14ac:dyDescent="0.25">
      <c r="A127" s="156" t="s">
        <v>203</v>
      </c>
      <c r="B127" s="156" t="s">
        <v>81</v>
      </c>
      <c r="C127" s="156"/>
      <c r="D127" s="156">
        <v>18353</v>
      </c>
      <c r="E127" s="156">
        <v>9909</v>
      </c>
      <c r="F127" s="156">
        <v>8444</v>
      </c>
      <c r="G127" s="156">
        <v>0</v>
      </c>
      <c r="H127" s="156"/>
      <c r="I127" s="156">
        <v>8430980</v>
      </c>
      <c r="J127" s="156">
        <v>823556</v>
      </c>
      <c r="K127" s="156">
        <v>365057</v>
      </c>
      <c r="L127" s="156">
        <v>7242367</v>
      </c>
      <c r="M127" s="156"/>
      <c r="N127" s="156"/>
      <c r="O127" s="156"/>
      <c r="P127" s="156"/>
      <c r="Q127" s="156"/>
      <c r="R127" s="156"/>
      <c r="S127" s="156"/>
      <c r="T127" s="156"/>
      <c r="U127" s="155"/>
    </row>
    <row r="128" spans="1:21" x14ac:dyDescent="0.25">
      <c r="A128" s="156" t="s">
        <v>204</v>
      </c>
      <c r="B128" s="156" t="s">
        <v>81</v>
      </c>
      <c r="C128" s="156"/>
      <c r="D128" s="156">
        <v>40547</v>
      </c>
      <c r="E128" s="156">
        <v>31329</v>
      </c>
      <c r="F128" s="156">
        <v>8775</v>
      </c>
      <c r="G128" s="156">
        <v>442</v>
      </c>
      <c r="H128" s="156"/>
      <c r="I128" s="156">
        <v>510945</v>
      </c>
      <c r="J128" s="156">
        <v>383131</v>
      </c>
      <c r="K128" s="156">
        <v>118264</v>
      </c>
      <c r="L128" s="156">
        <v>9550</v>
      </c>
      <c r="M128" s="156"/>
      <c r="N128" s="156"/>
      <c r="O128" s="156"/>
      <c r="P128" s="156"/>
      <c r="Q128" s="156"/>
      <c r="R128" s="156"/>
      <c r="S128" s="156"/>
      <c r="T128" s="156"/>
      <c r="U128" s="155"/>
    </row>
    <row r="129" spans="1:20" x14ac:dyDescent="0.25">
      <c r="A129" s="156" t="s">
        <v>219</v>
      </c>
      <c r="B129" s="156" t="s">
        <v>81</v>
      </c>
      <c r="C129" s="156"/>
      <c r="D129" s="156">
        <v>11647</v>
      </c>
      <c r="E129" s="156">
        <v>8156</v>
      </c>
      <c r="F129" s="156">
        <v>3401</v>
      </c>
      <c r="G129" s="156">
        <v>90</v>
      </c>
      <c r="H129" s="156"/>
      <c r="I129" s="156">
        <v>0</v>
      </c>
      <c r="J129" s="156">
        <v>0</v>
      </c>
      <c r="K129" s="156">
        <v>0</v>
      </c>
      <c r="L129" s="156">
        <v>0</v>
      </c>
      <c r="M129" s="156"/>
      <c r="N129" s="156"/>
      <c r="O129" s="156"/>
      <c r="P129" s="156"/>
      <c r="Q129" s="156"/>
      <c r="R129" s="156"/>
      <c r="S129" s="156"/>
    </row>
    <row r="130" spans="1:20" x14ac:dyDescent="0.25">
      <c r="A130" s="156" t="s">
        <v>222</v>
      </c>
      <c r="B130" s="156" t="s">
        <v>81</v>
      </c>
      <c r="D130" s="156">
        <v>1940</v>
      </c>
      <c r="E130" s="156">
        <v>1791</v>
      </c>
      <c r="F130" s="156">
        <v>149</v>
      </c>
      <c r="G130" s="156">
        <v>0</v>
      </c>
      <c r="H130" s="156"/>
      <c r="I130" s="156">
        <v>39695</v>
      </c>
      <c r="J130" s="156">
        <v>39685</v>
      </c>
      <c r="K130" s="156">
        <v>10</v>
      </c>
      <c r="L130" s="156">
        <v>0</v>
      </c>
      <c r="M130" s="156"/>
      <c r="N130" s="156"/>
      <c r="O130" s="156"/>
      <c r="P130" s="156"/>
      <c r="Q130" s="156"/>
      <c r="R130" s="156"/>
      <c r="S130" s="156"/>
      <c r="T130" s="155"/>
    </row>
    <row r="131" spans="1:20" x14ac:dyDescent="0.25">
      <c r="A131" s="156" t="s">
        <v>197</v>
      </c>
      <c r="B131" s="156" t="s">
        <v>81</v>
      </c>
      <c r="C131" s="156"/>
      <c r="D131" s="156">
        <v>231639</v>
      </c>
      <c r="E131" s="156">
        <v>20687</v>
      </c>
      <c r="F131" s="156">
        <v>14824</v>
      </c>
      <c r="G131" s="156">
        <v>196129</v>
      </c>
      <c r="H131" s="156"/>
      <c r="I131" s="156">
        <v>34357673</v>
      </c>
      <c r="J131" s="156">
        <v>1526807</v>
      </c>
      <c r="K131" s="156">
        <v>544940</v>
      </c>
      <c r="L131" s="156">
        <v>32285926</v>
      </c>
      <c r="M131" s="156"/>
      <c r="N131" s="156"/>
      <c r="O131" s="156"/>
      <c r="P131" s="156"/>
      <c r="Q131" s="156"/>
      <c r="R131" s="156"/>
      <c r="S131" s="156"/>
      <c r="T131" s="155"/>
    </row>
    <row r="132" spans="1:20" x14ac:dyDescent="0.25">
      <c r="A132" s="156" t="s">
        <v>217</v>
      </c>
      <c r="B132" s="156" t="s">
        <v>81</v>
      </c>
      <c r="C132" s="156"/>
      <c r="D132" s="156">
        <v>6813</v>
      </c>
      <c r="E132" s="156">
        <v>4953</v>
      </c>
      <c r="F132" s="156">
        <v>1860</v>
      </c>
      <c r="G132" s="156">
        <v>0</v>
      </c>
      <c r="H132" s="156"/>
      <c r="I132" s="156">
        <v>838329</v>
      </c>
      <c r="J132" s="156">
        <v>660658</v>
      </c>
      <c r="K132" s="156">
        <v>177671</v>
      </c>
      <c r="L132" s="156">
        <v>0</v>
      </c>
      <c r="M132" s="156"/>
      <c r="N132" s="156"/>
      <c r="O132" s="156"/>
      <c r="P132" s="156"/>
      <c r="Q132" s="156"/>
      <c r="R132" s="156"/>
      <c r="S132" s="156"/>
      <c r="T132" s="155"/>
    </row>
    <row r="133" spans="1:20" x14ac:dyDescent="0.25">
      <c r="A133" s="156" t="s">
        <v>332</v>
      </c>
      <c r="B133" s="156" t="s">
        <v>81</v>
      </c>
      <c r="C133" s="156"/>
      <c r="D133" s="156">
        <v>128931</v>
      </c>
      <c r="E133" s="156">
        <v>55471</v>
      </c>
      <c r="F133" s="156">
        <v>73460</v>
      </c>
      <c r="G133" s="156">
        <v>0</v>
      </c>
      <c r="H133" s="156"/>
      <c r="I133" s="156">
        <v>4108028</v>
      </c>
      <c r="J133" s="156">
        <v>2825284</v>
      </c>
      <c r="K133" s="156">
        <v>1282744</v>
      </c>
      <c r="L133" s="156">
        <v>0</v>
      </c>
      <c r="M133" s="156"/>
      <c r="N133" s="156"/>
      <c r="O133" s="156"/>
      <c r="P133" s="156"/>
      <c r="Q133" s="156"/>
      <c r="R133" s="156"/>
      <c r="S133" s="156"/>
      <c r="T133" s="155"/>
    </row>
    <row r="134" spans="1:20" x14ac:dyDescent="0.25">
      <c r="A134" s="156" t="s">
        <v>231</v>
      </c>
      <c r="B134" s="156" t="s">
        <v>82</v>
      </c>
      <c r="D134" s="156">
        <v>2903</v>
      </c>
      <c r="E134" s="156">
        <v>1270</v>
      </c>
      <c r="F134" s="156">
        <v>1633</v>
      </c>
      <c r="G134" s="156">
        <v>0</v>
      </c>
      <c r="H134" s="156"/>
      <c r="I134" s="156">
        <v>0</v>
      </c>
      <c r="J134" s="156">
        <v>0</v>
      </c>
      <c r="K134" s="156">
        <v>0</v>
      </c>
      <c r="L134" s="156">
        <v>0</v>
      </c>
      <c r="M134" s="156"/>
      <c r="N134" s="156"/>
      <c r="O134" s="156"/>
      <c r="P134" s="156"/>
      <c r="Q134" s="156"/>
      <c r="R134" s="156"/>
      <c r="S134" s="156"/>
      <c r="T134" s="155"/>
    </row>
    <row r="135" spans="1:20" x14ac:dyDescent="0.25">
      <c r="A135" s="156" t="s">
        <v>228</v>
      </c>
      <c r="B135" s="156" t="s">
        <v>82</v>
      </c>
      <c r="D135" s="156">
        <v>25672</v>
      </c>
      <c r="E135" s="156">
        <v>21577</v>
      </c>
      <c r="F135" s="156">
        <v>4095</v>
      </c>
      <c r="G135" s="156">
        <v>0</v>
      </c>
      <c r="H135" s="156"/>
      <c r="I135" s="156">
        <v>507</v>
      </c>
      <c r="J135" s="156">
        <v>507</v>
      </c>
      <c r="K135" s="156">
        <v>0</v>
      </c>
      <c r="L135" s="156">
        <v>0</v>
      </c>
      <c r="M135" s="156"/>
      <c r="N135" s="156"/>
      <c r="O135" s="156"/>
      <c r="P135" s="156"/>
      <c r="Q135" s="156"/>
      <c r="R135" s="156"/>
      <c r="S135" s="156"/>
      <c r="T135" s="155"/>
    </row>
    <row r="136" spans="1:20" x14ac:dyDescent="0.25">
      <c r="A136" s="156" t="s">
        <v>226</v>
      </c>
      <c r="B136" s="156" t="s">
        <v>82</v>
      </c>
      <c r="D136" s="156">
        <v>152604</v>
      </c>
      <c r="E136" s="156">
        <v>70977</v>
      </c>
      <c r="F136" s="156">
        <v>81627</v>
      </c>
      <c r="G136" s="156">
        <v>0</v>
      </c>
      <c r="H136" s="156"/>
      <c r="I136" s="156">
        <v>8685637</v>
      </c>
      <c r="J136" s="156">
        <v>4962095</v>
      </c>
      <c r="K136" s="156">
        <v>3723542</v>
      </c>
      <c r="L136" s="156">
        <v>0</v>
      </c>
      <c r="M136" s="156"/>
      <c r="N136" s="156"/>
      <c r="O136" s="156"/>
      <c r="P136" s="156"/>
      <c r="Q136" s="156"/>
      <c r="R136" s="156"/>
      <c r="S136" s="156"/>
      <c r="T136" s="155"/>
    </row>
    <row r="137" spans="1:20" x14ac:dyDescent="0.25">
      <c r="A137" s="156" t="s">
        <v>227</v>
      </c>
      <c r="B137" s="156" t="s">
        <v>82</v>
      </c>
      <c r="D137" s="156">
        <v>131997</v>
      </c>
      <c r="E137" s="156">
        <v>70253</v>
      </c>
      <c r="F137" s="156">
        <v>61744</v>
      </c>
      <c r="G137" s="156">
        <v>0</v>
      </c>
      <c r="H137" s="156"/>
      <c r="I137" s="156">
        <v>13860758</v>
      </c>
      <c r="J137" s="156">
        <v>6948945</v>
      </c>
      <c r="K137" s="156">
        <v>3319916</v>
      </c>
      <c r="L137" s="156">
        <v>3591897</v>
      </c>
      <c r="M137" s="156"/>
      <c r="N137" s="156"/>
      <c r="O137" s="156"/>
      <c r="P137" s="156"/>
      <c r="Q137" s="156"/>
      <c r="R137" s="156"/>
      <c r="S137" s="156"/>
      <c r="T137" s="155"/>
    </row>
    <row r="138" spans="1:20" x14ac:dyDescent="0.25">
      <c r="A138" s="156" t="s">
        <v>333</v>
      </c>
      <c r="B138" s="156" t="s">
        <v>82</v>
      </c>
      <c r="D138" s="156">
        <v>10106</v>
      </c>
      <c r="E138" s="156">
        <v>8435</v>
      </c>
      <c r="F138" s="156">
        <v>1672</v>
      </c>
      <c r="G138" s="156">
        <v>0</v>
      </c>
      <c r="H138" s="156"/>
      <c r="I138" s="156">
        <v>4722</v>
      </c>
      <c r="J138" s="156">
        <v>2465</v>
      </c>
      <c r="K138" s="156">
        <v>2257</v>
      </c>
      <c r="L138" s="156">
        <v>0</v>
      </c>
      <c r="M138" s="156"/>
      <c r="N138" s="156"/>
      <c r="O138" s="156"/>
      <c r="P138" s="156"/>
      <c r="Q138" s="156"/>
      <c r="R138" s="156"/>
      <c r="S138" s="156"/>
      <c r="T138" s="155"/>
    </row>
    <row r="139" spans="1:20" x14ac:dyDescent="0.25">
      <c r="A139" s="156" t="s">
        <v>225</v>
      </c>
      <c r="B139" s="156" t="s">
        <v>82</v>
      </c>
      <c r="D139" s="156">
        <v>191623</v>
      </c>
      <c r="E139" s="156">
        <v>93356</v>
      </c>
      <c r="F139" s="156">
        <v>98266</v>
      </c>
      <c r="G139" s="156">
        <v>0</v>
      </c>
      <c r="H139" s="156"/>
      <c r="I139" s="156">
        <v>17754470</v>
      </c>
      <c r="J139" s="156">
        <v>7915343</v>
      </c>
      <c r="K139" s="156">
        <v>4664989</v>
      </c>
      <c r="L139" s="156">
        <v>5174138</v>
      </c>
      <c r="M139" s="156"/>
      <c r="N139" s="156"/>
      <c r="O139" s="156"/>
      <c r="P139" s="156"/>
      <c r="Q139" s="156"/>
      <c r="R139" s="156"/>
      <c r="S139" s="156"/>
      <c r="T139" s="155"/>
    </row>
    <row r="140" spans="1:20" x14ac:dyDescent="0.25">
      <c r="A140" s="156" t="s">
        <v>224</v>
      </c>
      <c r="B140" s="156" t="s">
        <v>82</v>
      </c>
      <c r="D140" s="156">
        <v>300295</v>
      </c>
      <c r="E140" s="156">
        <v>115980</v>
      </c>
      <c r="F140" s="156">
        <v>167648</v>
      </c>
      <c r="G140" s="156">
        <v>16668</v>
      </c>
      <c r="H140" s="156"/>
      <c r="I140" s="156">
        <v>27761506</v>
      </c>
      <c r="J140" s="156">
        <v>15102272</v>
      </c>
      <c r="K140" s="156">
        <v>8213228</v>
      </c>
      <c r="L140" s="156">
        <v>4446006</v>
      </c>
      <c r="M140" s="156"/>
      <c r="N140" s="156"/>
      <c r="O140" s="156"/>
      <c r="P140" s="156"/>
      <c r="Q140" s="156"/>
      <c r="R140" s="156"/>
      <c r="S140" s="156"/>
      <c r="T140" s="155"/>
    </row>
    <row r="141" spans="1:20" x14ac:dyDescent="0.25">
      <c r="A141" s="156" t="s">
        <v>229</v>
      </c>
      <c r="B141" s="156" t="s">
        <v>82</v>
      </c>
      <c r="D141" s="156">
        <v>29639</v>
      </c>
      <c r="E141" s="156">
        <v>21402</v>
      </c>
      <c r="F141" s="156">
        <v>8236</v>
      </c>
      <c r="G141" s="156">
        <v>0</v>
      </c>
      <c r="H141" s="156"/>
      <c r="I141" s="156">
        <v>2514682</v>
      </c>
      <c r="J141" s="156">
        <v>2103073</v>
      </c>
      <c r="K141" s="156">
        <v>411609</v>
      </c>
      <c r="L141" s="156">
        <v>0</v>
      </c>
      <c r="M141" s="156"/>
      <c r="N141" s="156"/>
      <c r="O141" s="156"/>
      <c r="P141" s="156"/>
      <c r="Q141" s="156"/>
      <c r="R141" s="156"/>
      <c r="S141" s="156"/>
      <c r="T141" s="155"/>
    </row>
    <row r="142" spans="1:20" x14ac:dyDescent="0.25">
      <c r="A142" s="156" t="s">
        <v>236</v>
      </c>
      <c r="B142" s="156" t="s">
        <v>277</v>
      </c>
      <c r="D142" s="156">
        <v>21812</v>
      </c>
      <c r="E142" s="156">
        <v>15346</v>
      </c>
      <c r="F142" s="156">
        <v>6466</v>
      </c>
      <c r="G142" s="156">
        <v>0</v>
      </c>
      <c r="H142" s="156"/>
      <c r="I142" s="156">
        <v>0</v>
      </c>
      <c r="J142" s="156">
        <v>0</v>
      </c>
      <c r="K142" s="156">
        <v>0</v>
      </c>
      <c r="L142" s="156">
        <v>0</v>
      </c>
      <c r="M142" s="156"/>
      <c r="N142" s="156"/>
      <c r="O142" s="156"/>
      <c r="P142" s="156"/>
      <c r="Q142" s="156"/>
      <c r="R142" s="156"/>
      <c r="S142" s="156"/>
      <c r="T142" s="155"/>
    </row>
    <row r="143" spans="1:20" x14ac:dyDescent="0.25">
      <c r="A143" s="156" t="s">
        <v>235</v>
      </c>
      <c r="B143" s="156" t="s">
        <v>277</v>
      </c>
      <c r="D143" s="156">
        <v>20648</v>
      </c>
      <c r="E143" s="156">
        <v>14202</v>
      </c>
      <c r="F143" s="156">
        <v>6447</v>
      </c>
      <c r="G143" s="156">
        <v>0</v>
      </c>
      <c r="H143" s="156"/>
      <c r="I143" s="156">
        <v>0</v>
      </c>
      <c r="J143" s="156">
        <v>0</v>
      </c>
      <c r="K143" s="156">
        <v>0</v>
      </c>
      <c r="L143" s="156">
        <v>0</v>
      </c>
      <c r="M143" s="156"/>
      <c r="N143" s="156"/>
      <c r="O143" s="156"/>
      <c r="P143" s="156"/>
      <c r="Q143" s="156"/>
      <c r="R143" s="156"/>
      <c r="S143" s="156"/>
      <c r="T143" s="155"/>
    </row>
    <row r="144" spans="1:20" x14ac:dyDescent="0.25">
      <c r="A144" s="156" t="s">
        <v>232</v>
      </c>
      <c r="B144" s="156" t="s">
        <v>277</v>
      </c>
      <c r="D144" s="156">
        <v>159913</v>
      </c>
      <c r="E144" s="156">
        <v>34866</v>
      </c>
      <c r="F144" s="156">
        <v>82659</v>
      </c>
      <c r="G144" s="156">
        <v>42389</v>
      </c>
      <c r="H144" s="156"/>
      <c r="I144" s="156">
        <v>26612831</v>
      </c>
      <c r="J144" s="156">
        <v>3739141</v>
      </c>
      <c r="K144" s="156">
        <v>3738335</v>
      </c>
      <c r="L144" s="156">
        <v>19135355</v>
      </c>
      <c r="M144" s="156"/>
      <c r="N144" s="156"/>
      <c r="O144" s="156"/>
      <c r="P144" s="156"/>
      <c r="Q144" s="156"/>
      <c r="R144" s="156"/>
      <c r="S144" s="156"/>
      <c r="T144" s="155"/>
    </row>
    <row r="145" spans="1:20" x14ac:dyDescent="0.25">
      <c r="A145" s="156" t="s">
        <v>241</v>
      </c>
      <c r="B145" s="156" t="s">
        <v>277</v>
      </c>
      <c r="D145" s="156">
        <v>6516</v>
      </c>
      <c r="E145" s="156">
        <v>5533</v>
      </c>
      <c r="F145" s="156">
        <v>984</v>
      </c>
      <c r="G145" s="156">
        <v>0</v>
      </c>
      <c r="H145" s="156"/>
      <c r="I145" s="156">
        <v>0</v>
      </c>
      <c r="J145" s="156">
        <v>0</v>
      </c>
      <c r="K145" s="156">
        <v>0</v>
      </c>
      <c r="L145" s="156">
        <v>0</v>
      </c>
      <c r="M145" s="156"/>
      <c r="N145" s="156"/>
      <c r="O145" s="156"/>
      <c r="P145" s="156"/>
      <c r="Q145" s="156"/>
      <c r="R145" s="156"/>
      <c r="S145" s="156"/>
      <c r="T145" s="155"/>
    </row>
    <row r="146" spans="1:20" x14ac:dyDescent="0.25">
      <c r="A146" s="156" t="s">
        <v>240</v>
      </c>
      <c r="B146" s="156" t="s">
        <v>277</v>
      </c>
      <c r="D146" s="156">
        <v>10470</v>
      </c>
      <c r="E146" s="156">
        <v>8748</v>
      </c>
      <c r="F146" s="156">
        <v>1722</v>
      </c>
      <c r="G146" s="156">
        <v>0</v>
      </c>
      <c r="H146" s="156"/>
      <c r="I146" s="156">
        <v>0</v>
      </c>
      <c r="J146" s="156">
        <v>0</v>
      </c>
      <c r="K146" s="156">
        <v>0</v>
      </c>
      <c r="L146" s="156">
        <v>0</v>
      </c>
      <c r="M146" s="156"/>
      <c r="N146" s="156"/>
      <c r="O146" s="156"/>
      <c r="P146" s="156"/>
      <c r="Q146" s="156"/>
      <c r="R146" s="156"/>
      <c r="S146" s="156"/>
      <c r="T146" s="155"/>
    </row>
    <row r="147" spans="1:20" x14ac:dyDescent="0.25">
      <c r="A147" s="156" t="s">
        <v>238</v>
      </c>
      <c r="B147" s="156" t="s">
        <v>277</v>
      </c>
      <c r="D147" s="156">
        <v>23051</v>
      </c>
      <c r="E147" s="156">
        <v>10519</v>
      </c>
      <c r="F147" s="156">
        <v>12532</v>
      </c>
      <c r="G147" s="156">
        <v>0</v>
      </c>
      <c r="H147" s="156"/>
      <c r="I147" s="156">
        <v>0</v>
      </c>
      <c r="J147" s="156">
        <v>0</v>
      </c>
      <c r="K147" s="156">
        <v>0</v>
      </c>
      <c r="L147" s="156">
        <v>0</v>
      </c>
      <c r="M147" s="156"/>
      <c r="N147" s="156"/>
      <c r="O147" s="156"/>
      <c r="P147" s="156"/>
      <c r="Q147" s="156"/>
      <c r="R147" s="156"/>
      <c r="S147" s="156"/>
      <c r="T147" s="155"/>
    </row>
    <row r="148" spans="1:20" x14ac:dyDescent="0.25">
      <c r="A148" s="156" t="s">
        <v>234</v>
      </c>
      <c r="B148" s="156" t="s">
        <v>277</v>
      </c>
      <c r="D148" s="156">
        <v>28896</v>
      </c>
      <c r="E148" s="156">
        <v>14833</v>
      </c>
      <c r="F148" s="156">
        <v>14063</v>
      </c>
      <c r="G148" s="156">
        <v>0</v>
      </c>
      <c r="H148" s="156"/>
      <c r="I148" s="156">
        <v>378703</v>
      </c>
      <c r="J148" s="156">
        <v>99911</v>
      </c>
      <c r="K148" s="156">
        <v>278792</v>
      </c>
      <c r="L148" s="156">
        <v>0</v>
      </c>
      <c r="M148" s="156"/>
      <c r="N148" s="156"/>
      <c r="O148" s="156"/>
      <c r="P148" s="156"/>
      <c r="Q148" s="156"/>
      <c r="R148" s="156"/>
      <c r="S148" s="156"/>
      <c r="T148" s="155"/>
    </row>
    <row r="149" spans="1:20" x14ac:dyDescent="0.25">
      <c r="A149" s="156" t="s">
        <v>242</v>
      </c>
      <c r="B149" s="156" t="s">
        <v>277</v>
      </c>
      <c r="D149" s="156">
        <v>15776</v>
      </c>
      <c r="E149" s="156">
        <v>3953</v>
      </c>
      <c r="F149" s="156">
        <v>11823</v>
      </c>
      <c r="G149" s="156">
        <v>0</v>
      </c>
      <c r="H149" s="156"/>
      <c r="I149" s="156">
        <v>642098</v>
      </c>
      <c r="J149" s="156">
        <v>218824</v>
      </c>
      <c r="K149" s="156">
        <v>423274</v>
      </c>
      <c r="L149" s="156">
        <v>0</v>
      </c>
      <c r="M149" s="156"/>
      <c r="N149" s="156"/>
      <c r="O149" s="156"/>
      <c r="P149" s="156"/>
      <c r="Q149" s="156"/>
      <c r="R149" s="156"/>
      <c r="S149" s="156"/>
      <c r="T149" s="155"/>
    </row>
    <row r="150" spans="1:20" x14ac:dyDescent="0.25">
      <c r="A150" s="156" t="s">
        <v>239</v>
      </c>
      <c r="B150" s="156" t="s">
        <v>277</v>
      </c>
      <c r="D150" s="156">
        <v>17679</v>
      </c>
      <c r="E150" s="156">
        <v>13149</v>
      </c>
      <c r="F150" s="156">
        <v>4530</v>
      </c>
      <c r="G150" s="156">
        <v>0</v>
      </c>
      <c r="H150" s="156"/>
      <c r="I150" s="156">
        <v>14633</v>
      </c>
      <c r="J150" s="156">
        <v>14633</v>
      </c>
      <c r="K150" s="156">
        <v>0</v>
      </c>
      <c r="L150" s="156">
        <v>0</v>
      </c>
      <c r="M150" s="156"/>
      <c r="N150" s="156"/>
      <c r="O150" s="156"/>
      <c r="P150" s="156"/>
      <c r="Q150" s="156"/>
      <c r="R150" s="156"/>
      <c r="S150" s="156"/>
      <c r="T150" s="155"/>
    </row>
    <row r="151" spans="1:20" x14ac:dyDescent="0.25">
      <c r="A151" s="156" t="s">
        <v>233</v>
      </c>
      <c r="B151" s="156" t="s">
        <v>277</v>
      </c>
      <c r="D151" s="156">
        <v>233588</v>
      </c>
      <c r="E151" s="156">
        <v>97436</v>
      </c>
      <c r="F151" s="156">
        <v>136152</v>
      </c>
      <c r="G151" s="156">
        <v>0</v>
      </c>
      <c r="H151" s="156"/>
      <c r="I151" s="156">
        <v>8761575</v>
      </c>
      <c r="J151" s="156">
        <v>4479106</v>
      </c>
      <c r="K151" s="156">
        <v>3616518</v>
      </c>
      <c r="L151" s="156">
        <v>665951</v>
      </c>
      <c r="M151" s="156"/>
      <c r="N151" s="156"/>
      <c r="O151" s="156"/>
      <c r="P151" s="156"/>
      <c r="Q151" s="156"/>
      <c r="R151" s="156"/>
      <c r="S151" s="156"/>
      <c r="T151" s="155"/>
    </row>
    <row r="152" spans="1:20" x14ac:dyDescent="0.25">
      <c r="A152" s="156" t="s">
        <v>244</v>
      </c>
      <c r="B152" s="156" t="s">
        <v>277</v>
      </c>
      <c r="D152" s="156">
        <v>3492</v>
      </c>
      <c r="E152" s="156">
        <v>2904</v>
      </c>
      <c r="F152" s="156">
        <v>588</v>
      </c>
      <c r="G152" s="156">
        <v>0</v>
      </c>
      <c r="H152" s="156"/>
      <c r="I152" s="156">
        <v>0</v>
      </c>
      <c r="J152" s="156">
        <v>0</v>
      </c>
      <c r="K152" s="156">
        <v>0</v>
      </c>
      <c r="L152" s="156">
        <v>0</v>
      </c>
      <c r="M152" s="156"/>
      <c r="N152" s="156"/>
      <c r="O152" s="156"/>
      <c r="P152" s="156"/>
      <c r="Q152" s="156"/>
      <c r="R152" s="156"/>
      <c r="S152" s="156"/>
      <c r="T152" s="155"/>
    </row>
    <row r="153" spans="1:20" x14ac:dyDescent="0.25">
      <c r="A153" s="156" t="s">
        <v>243</v>
      </c>
      <c r="B153" s="156" t="s">
        <v>277</v>
      </c>
      <c r="D153" s="156">
        <v>4468</v>
      </c>
      <c r="E153" s="156">
        <v>4192</v>
      </c>
      <c r="F153" s="156">
        <v>276</v>
      </c>
      <c r="G153" s="156">
        <v>0</v>
      </c>
      <c r="H153" s="156"/>
      <c r="I153" s="156">
        <v>0</v>
      </c>
      <c r="J153" s="156">
        <v>0</v>
      </c>
      <c r="K153" s="156">
        <v>0</v>
      </c>
      <c r="L153" s="156">
        <v>0</v>
      </c>
      <c r="M153" s="156"/>
      <c r="N153" s="156"/>
      <c r="O153" s="156"/>
      <c r="P153" s="156"/>
      <c r="Q153" s="156"/>
      <c r="R153" s="156"/>
      <c r="S153" s="156"/>
      <c r="T153" s="155"/>
    </row>
    <row r="154" spans="1:20" x14ac:dyDescent="0.25">
      <c r="A154" s="156" t="s">
        <v>237</v>
      </c>
      <c r="B154" s="156" t="s">
        <v>277</v>
      </c>
      <c r="D154" s="156">
        <v>26498</v>
      </c>
      <c r="E154" s="156">
        <v>14170</v>
      </c>
      <c r="F154" s="156">
        <v>12328</v>
      </c>
      <c r="G154" s="156">
        <v>0</v>
      </c>
      <c r="H154" s="156"/>
      <c r="I154" s="156">
        <v>0</v>
      </c>
      <c r="J154" s="156">
        <v>0</v>
      </c>
      <c r="K154" s="156">
        <v>0</v>
      </c>
      <c r="L154" s="156">
        <v>0</v>
      </c>
      <c r="M154" s="156"/>
      <c r="N154" s="156"/>
      <c r="O154" s="156"/>
      <c r="P154" s="156"/>
      <c r="Q154" s="156"/>
      <c r="R154" s="156"/>
      <c r="S154" s="156"/>
      <c r="T154" s="155"/>
    </row>
    <row r="155" spans="1:20" x14ac:dyDescent="0.25">
      <c r="A155" s="156" t="s">
        <v>254</v>
      </c>
      <c r="B155" s="156" t="s">
        <v>278</v>
      </c>
      <c r="D155" s="156">
        <v>19189</v>
      </c>
      <c r="E155" s="156">
        <v>12282</v>
      </c>
      <c r="F155" s="156">
        <v>6907</v>
      </c>
      <c r="G155" s="156">
        <v>0</v>
      </c>
      <c r="H155" s="156"/>
      <c r="I155" s="156">
        <v>1311</v>
      </c>
      <c r="J155" s="156">
        <v>1311</v>
      </c>
      <c r="K155" s="156">
        <v>0</v>
      </c>
      <c r="L155" s="156">
        <v>0</v>
      </c>
      <c r="M155" s="156"/>
      <c r="N155" s="156"/>
      <c r="O155" s="156"/>
      <c r="P155" s="156"/>
      <c r="Q155" s="156"/>
      <c r="R155" s="156"/>
      <c r="S155" s="156"/>
      <c r="T155" s="155"/>
    </row>
    <row r="156" spans="1:20" x14ac:dyDescent="0.25">
      <c r="A156" s="156" t="s">
        <v>270</v>
      </c>
      <c r="B156" s="156" t="s">
        <v>278</v>
      </c>
      <c r="D156" s="156">
        <v>2507</v>
      </c>
      <c r="E156" s="156">
        <v>1329</v>
      </c>
      <c r="F156" s="156">
        <v>1178</v>
      </c>
      <c r="G156" s="156">
        <v>0</v>
      </c>
      <c r="H156" s="156"/>
      <c r="I156" s="156">
        <v>0</v>
      </c>
      <c r="J156" s="156">
        <v>0</v>
      </c>
      <c r="K156" s="156">
        <v>0</v>
      </c>
      <c r="L156" s="156">
        <v>0</v>
      </c>
      <c r="M156" s="156"/>
      <c r="N156" s="156"/>
      <c r="O156" s="156"/>
      <c r="P156" s="156"/>
      <c r="Q156" s="156"/>
      <c r="R156" s="156"/>
      <c r="S156" s="156"/>
      <c r="T156" s="155"/>
    </row>
    <row r="157" spans="1:20" x14ac:dyDescent="0.25">
      <c r="A157" s="156" t="s">
        <v>259</v>
      </c>
      <c r="B157" s="156" t="s">
        <v>278</v>
      </c>
      <c r="D157" s="156">
        <v>10258</v>
      </c>
      <c r="E157" s="156">
        <v>5056</v>
      </c>
      <c r="F157" s="156">
        <v>5203</v>
      </c>
      <c r="G157" s="156">
        <v>0</v>
      </c>
      <c r="H157" s="156"/>
      <c r="I157" s="156">
        <v>0</v>
      </c>
      <c r="J157" s="156">
        <v>0</v>
      </c>
      <c r="K157" s="156">
        <v>0</v>
      </c>
      <c r="L157" s="156">
        <v>0</v>
      </c>
      <c r="M157" s="156"/>
      <c r="N157" s="156"/>
      <c r="O157" s="156"/>
      <c r="P157" s="156"/>
      <c r="Q157" s="156"/>
      <c r="R157" s="156"/>
      <c r="S157" s="156"/>
      <c r="T157" s="155"/>
    </row>
    <row r="158" spans="1:20" x14ac:dyDescent="0.25">
      <c r="A158" s="156" t="s">
        <v>265</v>
      </c>
      <c r="B158" s="156" t="s">
        <v>278</v>
      </c>
      <c r="D158" s="156">
        <v>7372</v>
      </c>
      <c r="E158" s="156">
        <v>5947</v>
      </c>
      <c r="F158" s="156">
        <v>1426</v>
      </c>
      <c r="G158" s="156">
        <v>0</v>
      </c>
      <c r="H158" s="156"/>
      <c r="I158" s="156">
        <v>0</v>
      </c>
      <c r="J158" s="156">
        <v>0</v>
      </c>
      <c r="K158" s="156">
        <v>0</v>
      </c>
      <c r="L158" s="156">
        <v>0</v>
      </c>
      <c r="M158" s="156"/>
      <c r="N158" s="156"/>
      <c r="O158" s="156"/>
      <c r="P158" s="156"/>
      <c r="Q158" s="156"/>
      <c r="R158" s="156"/>
      <c r="S158" s="156"/>
      <c r="T158" s="155"/>
    </row>
    <row r="159" spans="1:20" x14ac:dyDescent="0.25">
      <c r="A159" s="156" t="s">
        <v>261</v>
      </c>
      <c r="B159" s="156" t="s">
        <v>278</v>
      </c>
      <c r="D159" s="156">
        <v>3284</v>
      </c>
      <c r="E159" s="156">
        <v>2893</v>
      </c>
      <c r="F159" s="156">
        <v>390</v>
      </c>
      <c r="G159" s="156">
        <v>0</v>
      </c>
      <c r="H159" s="156"/>
      <c r="I159" s="156">
        <v>0</v>
      </c>
      <c r="J159" s="156">
        <v>0</v>
      </c>
      <c r="K159" s="156">
        <v>0</v>
      </c>
      <c r="L159" s="156">
        <v>0</v>
      </c>
      <c r="M159" s="156"/>
      <c r="N159" s="156"/>
      <c r="O159" s="156"/>
      <c r="P159" s="156"/>
      <c r="Q159" s="156"/>
      <c r="R159" s="156"/>
      <c r="S159" s="156"/>
      <c r="T159" s="155"/>
    </row>
    <row r="160" spans="1:20" x14ac:dyDescent="0.25">
      <c r="A160" s="156" t="s">
        <v>248</v>
      </c>
      <c r="B160" s="156" t="s">
        <v>278</v>
      </c>
      <c r="D160" s="156">
        <v>34735</v>
      </c>
      <c r="E160" s="156">
        <v>8570</v>
      </c>
      <c r="F160" s="156">
        <v>4070</v>
      </c>
      <c r="G160" s="156">
        <v>22095</v>
      </c>
      <c r="H160" s="156"/>
      <c r="I160" s="156">
        <v>3233393</v>
      </c>
      <c r="J160" s="156">
        <v>3663</v>
      </c>
      <c r="K160" s="156">
        <v>382739</v>
      </c>
      <c r="L160" s="156">
        <v>2846991</v>
      </c>
      <c r="M160" s="156"/>
      <c r="N160" s="156"/>
      <c r="O160" s="156"/>
      <c r="P160" s="156"/>
      <c r="Q160" s="156"/>
      <c r="R160" s="156"/>
      <c r="S160" s="156"/>
      <c r="T160" s="155"/>
    </row>
    <row r="161" spans="1:20" x14ac:dyDescent="0.25">
      <c r="A161" s="156" t="s">
        <v>246</v>
      </c>
      <c r="B161" s="156" t="s">
        <v>278</v>
      </c>
      <c r="D161" s="156">
        <v>16901</v>
      </c>
      <c r="E161" s="156">
        <v>14451</v>
      </c>
      <c r="F161" s="156">
        <v>2450</v>
      </c>
      <c r="G161" s="156">
        <v>0</v>
      </c>
      <c r="H161" s="156"/>
      <c r="I161" s="156">
        <v>0</v>
      </c>
      <c r="J161" s="156">
        <v>0</v>
      </c>
      <c r="K161" s="156">
        <v>0</v>
      </c>
      <c r="L161" s="156">
        <v>0</v>
      </c>
      <c r="M161" s="156"/>
      <c r="N161" s="156"/>
      <c r="O161" s="156"/>
      <c r="P161" s="156"/>
      <c r="Q161" s="156"/>
      <c r="R161" s="156"/>
      <c r="S161" s="156"/>
      <c r="T161" s="155"/>
    </row>
    <row r="162" spans="1:20" x14ac:dyDescent="0.25">
      <c r="A162" s="156" t="s">
        <v>269</v>
      </c>
      <c r="B162" s="156" t="s">
        <v>278</v>
      </c>
      <c r="D162" s="156">
        <v>3066</v>
      </c>
      <c r="E162" s="156">
        <v>1378</v>
      </c>
      <c r="F162" s="156">
        <v>1688</v>
      </c>
      <c r="G162" s="156">
        <v>0</v>
      </c>
      <c r="H162" s="156"/>
      <c r="I162" s="156">
        <v>0</v>
      </c>
      <c r="J162" s="156">
        <v>0</v>
      </c>
      <c r="K162" s="156">
        <v>0</v>
      </c>
      <c r="L162" s="156">
        <v>0</v>
      </c>
      <c r="M162" s="156"/>
      <c r="N162" s="156"/>
      <c r="O162" s="156"/>
      <c r="P162" s="156"/>
      <c r="Q162" s="156"/>
      <c r="R162" s="156"/>
      <c r="S162" s="156"/>
      <c r="T162" s="155"/>
    </row>
    <row r="163" spans="1:20" x14ac:dyDescent="0.25">
      <c r="A163" s="156" t="s">
        <v>245</v>
      </c>
      <c r="B163" s="156" t="s">
        <v>278</v>
      </c>
      <c r="D163" s="156">
        <v>62869</v>
      </c>
      <c r="E163" s="156">
        <v>7082</v>
      </c>
      <c r="F163" s="156">
        <v>9665</v>
      </c>
      <c r="G163" s="156">
        <v>46122</v>
      </c>
      <c r="H163" s="156"/>
      <c r="I163" s="156">
        <v>6323010</v>
      </c>
      <c r="J163" s="156">
        <v>705392</v>
      </c>
      <c r="K163" s="156">
        <v>2615046</v>
      </c>
      <c r="L163" s="156">
        <v>3002572</v>
      </c>
      <c r="M163" s="156"/>
      <c r="N163" s="156"/>
      <c r="O163" s="156"/>
      <c r="P163" s="156"/>
      <c r="Q163" s="156"/>
      <c r="R163" s="156"/>
      <c r="S163" s="156"/>
      <c r="T163" s="155"/>
    </row>
    <row r="164" spans="1:20" x14ac:dyDescent="0.25">
      <c r="A164" s="156" t="s">
        <v>249</v>
      </c>
      <c r="B164" s="156" t="s">
        <v>278</v>
      </c>
      <c r="D164" s="156">
        <v>19039</v>
      </c>
      <c r="E164" s="156">
        <v>10394</v>
      </c>
      <c r="F164" s="156">
        <v>8645</v>
      </c>
      <c r="G164" s="156">
        <v>0</v>
      </c>
      <c r="H164" s="156"/>
      <c r="I164" s="156">
        <v>1387989</v>
      </c>
      <c r="J164" s="156">
        <v>320643</v>
      </c>
      <c r="K164" s="156">
        <v>1067346</v>
      </c>
      <c r="L164" s="156">
        <v>0</v>
      </c>
      <c r="M164" s="156"/>
      <c r="N164" s="156"/>
      <c r="O164" s="156"/>
      <c r="P164" s="156"/>
      <c r="Q164" s="156"/>
      <c r="R164" s="156"/>
      <c r="S164" s="156"/>
      <c r="T164" s="155"/>
    </row>
    <row r="165" spans="1:20" x14ac:dyDescent="0.25">
      <c r="A165" s="156" t="s">
        <v>247</v>
      </c>
      <c r="B165" s="156" t="s">
        <v>278</v>
      </c>
      <c r="D165" s="156">
        <v>27635</v>
      </c>
      <c r="E165" s="156">
        <v>18639</v>
      </c>
      <c r="F165" s="156">
        <v>7439</v>
      </c>
      <c r="G165" s="156">
        <v>1557</v>
      </c>
      <c r="H165" s="156"/>
      <c r="I165" s="156">
        <v>0</v>
      </c>
      <c r="J165" s="156">
        <v>0</v>
      </c>
      <c r="K165" s="156">
        <v>0</v>
      </c>
      <c r="L165" s="156">
        <v>0</v>
      </c>
      <c r="M165" s="156"/>
      <c r="N165" s="156"/>
      <c r="O165" s="156"/>
      <c r="P165" s="156"/>
      <c r="Q165" s="156"/>
      <c r="R165" s="156"/>
      <c r="S165" s="156"/>
      <c r="T165" s="155"/>
    </row>
    <row r="166" spans="1:20" x14ac:dyDescent="0.25">
      <c r="A166" s="156" t="s">
        <v>263</v>
      </c>
      <c r="B166" s="156" t="s">
        <v>278</v>
      </c>
      <c r="D166" s="156">
        <v>25792</v>
      </c>
      <c r="E166" s="156">
        <v>10617</v>
      </c>
      <c r="F166" s="156">
        <v>6312</v>
      </c>
      <c r="G166" s="156">
        <v>8863</v>
      </c>
      <c r="H166" s="156"/>
      <c r="I166" s="156">
        <v>0</v>
      </c>
      <c r="J166" s="156">
        <v>0</v>
      </c>
      <c r="K166" s="156">
        <v>0</v>
      </c>
      <c r="L166" s="156">
        <v>0</v>
      </c>
      <c r="M166" s="156"/>
      <c r="N166" s="156"/>
      <c r="O166" s="155"/>
    </row>
    <row r="167" spans="1:20" x14ac:dyDescent="0.25">
      <c r="A167" s="156" t="s">
        <v>272</v>
      </c>
      <c r="B167" s="156" t="s">
        <v>278</v>
      </c>
      <c r="D167" s="156">
        <v>33209</v>
      </c>
      <c r="E167" s="156">
        <v>12208</v>
      </c>
      <c r="F167" s="156">
        <v>21001</v>
      </c>
      <c r="G167" s="156">
        <v>0</v>
      </c>
      <c r="H167" s="156"/>
      <c r="I167" s="156">
        <v>100823</v>
      </c>
      <c r="J167" s="156">
        <v>52773</v>
      </c>
      <c r="K167" s="156">
        <v>48050</v>
      </c>
      <c r="L167" s="156">
        <v>0</v>
      </c>
      <c r="M167" s="156"/>
      <c r="N167" s="156"/>
      <c r="O167" s="155"/>
    </row>
    <row r="168" spans="1:20" x14ac:dyDescent="0.25">
      <c r="A168" s="156" t="s">
        <v>267</v>
      </c>
      <c r="B168" s="156" t="s">
        <v>278</v>
      </c>
      <c r="D168" s="156">
        <v>9916</v>
      </c>
      <c r="E168" s="156">
        <v>6420</v>
      </c>
      <c r="F168" s="156">
        <v>3497</v>
      </c>
      <c r="G168" s="156">
        <v>0</v>
      </c>
      <c r="H168" s="156"/>
      <c r="I168" s="156">
        <v>0</v>
      </c>
      <c r="J168" s="156">
        <v>0</v>
      </c>
      <c r="K168" s="156">
        <v>0</v>
      </c>
      <c r="L168" s="156">
        <v>0</v>
      </c>
      <c r="M168" s="156"/>
      <c r="N168" s="156"/>
      <c r="O168" s="155"/>
    </row>
    <row r="169" spans="1:20" x14ac:dyDescent="0.25">
      <c r="A169" s="156" t="s">
        <v>266</v>
      </c>
      <c r="B169" s="156" t="s">
        <v>278</v>
      </c>
      <c r="D169" s="156">
        <v>3752</v>
      </c>
      <c r="E169" s="156">
        <v>3318</v>
      </c>
      <c r="F169" s="156">
        <v>434</v>
      </c>
      <c r="G169" s="156">
        <v>0</v>
      </c>
      <c r="H169" s="156"/>
      <c r="I169" s="156">
        <v>0</v>
      </c>
      <c r="J169" s="156">
        <v>0</v>
      </c>
      <c r="K169" s="156">
        <v>0</v>
      </c>
      <c r="L169" s="156">
        <v>0</v>
      </c>
      <c r="M169" s="156"/>
      <c r="N169" s="156"/>
      <c r="O169" s="155"/>
    </row>
    <row r="170" spans="1:20" x14ac:dyDescent="0.25">
      <c r="A170" s="156" t="s">
        <v>260</v>
      </c>
      <c r="B170" s="156" t="s">
        <v>278</v>
      </c>
      <c r="D170" s="156">
        <v>9482</v>
      </c>
      <c r="E170" s="156">
        <v>8085</v>
      </c>
      <c r="F170" s="156">
        <v>1398</v>
      </c>
      <c r="G170" s="156">
        <v>0</v>
      </c>
      <c r="H170" s="156"/>
      <c r="I170" s="156">
        <v>0</v>
      </c>
      <c r="J170" s="156">
        <v>0</v>
      </c>
      <c r="K170" s="156">
        <v>0</v>
      </c>
      <c r="L170" s="156">
        <v>0</v>
      </c>
      <c r="M170" s="156"/>
      <c r="N170" s="156"/>
      <c r="O170" s="155"/>
    </row>
    <row r="171" spans="1:20" x14ac:dyDescent="0.25">
      <c r="A171" s="156" t="s">
        <v>257</v>
      </c>
      <c r="B171" s="156" t="s">
        <v>278</v>
      </c>
      <c r="D171" s="156">
        <v>9308</v>
      </c>
      <c r="E171" s="156">
        <v>8603</v>
      </c>
      <c r="F171" s="156">
        <v>689</v>
      </c>
      <c r="G171" s="156">
        <v>16</v>
      </c>
      <c r="H171" s="156"/>
      <c r="I171" s="156">
        <v>0</v>
      </c>
      <c r="J171" s="156">
        <v>0</v>
      </c>
      <c r="K171" s="156">
        <v>0</v>
      </c>
      <c r="L171" s="156">
        <v>0</v>
      </c>
      <c r="M171" s="156"/>
      <c r="N171" s="156"/>
      <c r="O171" s="155"/>
    </row>
    <row r="172" spans="1:20" x14ac:dyDescent="0.25">
      <c r="A172" s="156" t="s">
        <v>252</v>
      </c>
      <c r="B172" s="156" t="s">
        <v>278</v>
      </c>
      <c r="D172" s="156">
        <v>25818</v>
      </c>
      <c r="E172" s="156">
        <v>18374</v>
      </c>
      <c r="F172" s="156">
        <v>7444</v>
      </c>
      <c r="G172" s="156">
        <v>0</v>
      </c>
      <c r="H172" s="156"/>
      <c r="I172" s="156">
        <v>2516906</v>
      </c>
      <c r="J172" s="156">
        <v>1599782</v>
      </c>
      <c r="K172" s="156">
        <v>916950</v>
      </c>
      <c r="L172" s="156">
        <v>174</v>
      </c>
      <c r="M172" s="156"/>
      <c r="N172" s="156"/>
      <c r="O172" s="155"/>
    </row>
    <row r="173" spans="1:20" x14ac:dyDescent="0.25">
      <c r="A173" s="156" t="s">
        <v>258</v>
      </c>
      <c r="B173" s="156" t="s">
        <v>278</v>
      </c>
      <c r="D173" s="156">
        <v>10080</v>
      </c>
      <c r="E173" s="156">
        <v>7613</v>
      </c>
      <c r="F173" s="156">
        <v>1022</v>
      </c>
      <c r="G173" s="156">
        <v>1445</v>
      </c>
      <c r="H173" s="156"/>
      <c r="I173" s="156">
        <v>0</v>
      </c>
      <c r="J173" s="156">
        <v>0</v>
      </c>
      <c r="K173" s="156">
        <v>0</v>
      </c>
      <c r="L173" s="156">
        <v>0</v>
      </c>
      <c r="M173" s="156"/>
      <c r="N173" s="156"/>
      <c r="O173" s="155"/>
    </row>
    <row r="174" spans="1:20" x14ac:dyDescent="0.25">
      <c r="A174" s="156" t="s">
        <v>271</v>
      </c>
      <c r="B174" s="156" t="s">
        <v>278</v>
      </c>
      <c r="D174" s="156">
        <v>35728</v>
      </c>
      <c r="E174" s="156">
        <v>16470</v>
      </c>
      <c r="F174" s="156">
        <v>19258</v>
      </c>
      <c r="G174" s="156">
        <v>0</v>
      </c>
      <c r="H174" s="156"/>
      <c r="I174" s="156">
        <v>1127708</v>
      </c>
      <c r="J174" s="156">
        <v>335626</v>
      </c>
      <c r="K174" s="156">
        <v>792082</v>
      </c>
      <c r="L174" s="156">
        <v>0</v>
      </c>
      <c r="M174" s="156"/>
      <c r="N174" s="156"/>
      <c r="O174" s="155"/>
    </row>
    <row r="175" spans="1:20" x14ac:dyDescent="0.25">
      <c r="A175" s="156" t="s">
        <v>262</v>
      </c>
      <c r="B175" s="156" t="s">
        <v>278</v>
      </c>
      <c r="D175" s="156">
        <v>3309</v>
      </c>
      <c r="E175" s="156">
        <v>3049</v>
      </c>
      <c r="F175" s="156">
        <v>260</v>
      </c>
      <c r="G175" s="156">
        <v>0</v>
      </c>
      <c r="H175" s="156"/>
      <c r="I175" s="156">
        <v>0</v>
      </c>
      <c r="J175" s="156">
        <v>0</v>
      </c>
      <c r="K175" s="156">
        <v>0</v>
      </c>
      <c r="L175" s="156">
        <v>0</v>
      </c>
      <c r="M175" s="156"/>
      <c r="N175" s="156"/>
      <c r="O175" s="155"/>
    </row>
    <row r="176" spans="1:20" x14ac:dyDescent="0.25">
      <c r="A176" s="156" t="s">
        <v>255</v>
      </c>
      <c r="B176" s="156" t="s">
        <v>278</v>
      </c>
      <c r="D176" s="156">
        <v>11894</v>
      </c>
      <c r="E176" s="156">
        <v>9099</v>
      </c>
      <c r="F176" s="156">
        <v>2735</v>
      </c>
      <c r="G176" s="156">
        <v>60</v>
      </c>
      <c r="H176" s="156"/>
      <c r="I176" s="156">
        <v>0</v>
      </c>
      <c r="J176" s="156">
        <v>0</v>
      </c>
      <c r="K176" s="156">
        <v>0</v>
      </c>
      <c r="L176" s="156">
        <v>0</v>
      </c>
      <c r="M176" s="156"/>
      <c r="N176" s="156"/>
      <c r="O176" s="155"/>
    </row>
    <row r="177" spans="1:15" x14ac:dyDescent="0.25">
      <c r="A177" s="156" t="s">
        <v>268</v>
      </c>
      <c r="B177" s="156" t="s">
        <v>278</v>
      </c>
      <c r="D177" s="156">
        <v>6167</v>
      </c>
      <c r="E177" s="156">
        <v>3872</v>
      </c>
      <c r="F177" s="156">
        <v>2269</v>
      </c>
      <c r="G177" s="156">
        <v>26</v>
      </c>
      <c r="H177" s="156"/>
      <c r="I177" s="156">
        <v>0</v>
      </c>
      <c r="J177" s="156">
        <v>0</v>
      </c>
      <c r="K177" s="156">
        <v>0</v>
      </c>
      <c r="L177" s="156">
        <v>0</v>
      </c>
      <c r="M177" s="156"/>
      <c r="N177" s="156"/>
      <c r="O177" s="155"/>
    </row>
    <row r="178" spans="1:15" x14ac:dyDescent="0.25">
      <c r="A178" s="156" t="s">
        <v>256</v>
      </c>
      <c r="B178" s="156" t="s">
        <v>278</v>
      </c>
      <c r="D178" s="156">
        <v>7325</v>
      </c>
      <c r="E178" s="156">
        <v>6054</v>
      </c>
      <c r="F178" s="156">
        <v>1271</v>
      </c>
      <c r="G178" s="156">
        <v>0</v>
      </c>
      <c r="H178" s="156"/>
      <c r="I178" s="156">
        <v>0</v>
      </c>
      <c r="J178" s="156">
        <v>0</v>
      </c>
      <c r="K178" s="156">
        <v>0</v>
      </c>
      <c r="L178" s="156">
        <v>0</v>
      </c>
      <c r="M178" s="156"/>
      <c r="N178" s="156"/>
      <c r="O178" s="155"/>
    </row>
    <row r="179" spans="1:15" x14ac:dyDescent="0.25">
      <c r="A179" s="156" t="s">
        <v>253</v>
      </c>
      <c r="B179" s="156" t="s">
        <v>278</v>
      </c>
      <c r="D179" s="156">
        <v>14902</v>
      </c>
      <c r="E179" s="156">
        <v>4966</v>
      </c>
      <c r="F179" s="156">
        <v>9936</v>
      </c>
      <c r="G179" s="156">
        <v>0</v>
      </c>
      <c r="H179" s="156"/>
      <c r="I179" s="156">
        <v>0</v>
      </c>
      <c r="J179" s="156">
        <v>0</v>
      </c>
      <c r="K179" s="156">
        <v>0</v>
      </c>
      <c r="L179" s="156">
        <v>0</v>
      </c>
      <c r="M179" s="156"/>
      <c r="N179" s="156"/>
      <c r="O179" s="155"/>
    </row>
    <row r="180" spans="1:15" x14ac:dyDescent="0.25">
      <c r="A180" s="156" t="s">
        <v>264</v>
      </c>
      <c r="B180" s="156" t="s">
        <v>278</v>
      </c>
      <c r="D180" s="156">
        <v>10518</v>
      </c>
      <c r="E180" s="156">
        <v>6581</v>
      </c>
      <c r="F180" s="156">
        <v>3938</v>
      </c>
      <c r="G180" s="156">
        <v>0</v>
      </c>
      <c r="H180" s="156"/>
      <c r="I180" s="156">
        <v>0</v>
      </c>
      <c r="J180" s="156">
        <v>0</v>
      </c>
      <c r="K180" s="156">
        <v>0</v>
      </c>
      <c r="L180" s="156">
        <v>0</v>
      </c>
    </row>
  </sheetData>
  <mergeCells count="2">
    <mergeCell ref="A18:I18"/>
    <mergeCell ref="D1:G1"/>
  </mergeCells>
  <dataValidations count="1">
    <dataValidation allowBlank="1" showInputMessage="1" showErrorMessage="1" prompt="What is the name of your local government? " sqref="D1:G1"/>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O20"/>
  <sheetViews>
    <sheetView workbookViewId="0">
      <selection activeCell="M20" sqref="M20"/>
    </sheetView>
  </sheetViews>
  <sheetFormatPr defaultRowHeight="15" x14ac:dyDescent="0.25"/>
  <cols>
    <col min="11" max="11" width="58.42578125" customWidth="1"/>
    <col min="12" max="12" width="43.85546875" customWidth="1"/>
    <col min="14" max="14" width="14.85546875" customWidth="1"/>
    <col min="15" max="15" width="36.5703125" bestFit="1" customWidth="1"/>
  </cols>
  <sheetData>
    <row r="8" spans="2:15" ht="15.75" thickBot="1" x14ac:dyDescent="0.3">
      <c r="B8" t="s">
        <v>349</v>
      </c>
      <c r="D8" s="186" t="s">
        <v>348</v>
      </c>
    </row>
    <row r="9" spans="2:15" ht="24.75" thickTop="1" thickBot="1" x14ac:dyDescent="0.3">
      <c r="K9" s="75" t="s">
        <v>23</v>
      </c>
      <c r="L9" s="75" t="s">
        <v>24</v>
      </c>
      <c r="N9" s="75" t="s">
        <v>353</v>
      </c>
      <c r="O9" s="75" t="s">
        <v>24</v>
      </c>
    </row>
    <row r="10" spans="2:15" ht="16.5" thickTop="1" thickBot="1" x14ac:dyDescent="0.3">
      <c r="K10" s="208" t="s">
        <v>25</v>
      </c>
      <c r="L10" s="209" t="s">
        <v>26</v>
      </c>
      <c r="N10" s="206" t="s">
        <v>116</v>
      </c>
      <c r="O10" s="209" t="s">
        <v>354</v>
      </c>
    </row>
    <row r="11" spans="2:15" ht="16.5" thickTop="1" thickBot="1" x14ac:dyDescent="0.3">
      <c r="K11" s="207"/>
      <c r="L11" s="209"/>
      <c r="N11" s="207"/>
      <c r="O11" s="209"/>
    </row>
    <row r="12" spans="2:15" ht="55.5" customHeight="1" thickTop="1" thickBot="1" x14ac:dyDescent="0.3">
      <c r="K12" s="207"/>
      <c r="L12" s="209"/>
      <c r="N12" s="207"/>
      <c r="O12" s="209"/>
    </row>
    <row r="13" spans="2:15" ht="12" customHeight="1" thickTop="1" thickBot="1" x14ac:dyDescent="0.3">
      <c r="K13" s="207"/>
      <c r="L13" s="209"/>
      <c r="N13" s="207"/>
      <c r="O13" s="209"/>
    </row>
    <row r="14" spans="2:15" ht="81.75" customHeight="1" thickTop="1" thickBot="1" x14ac:dyDescent="0.3">
      <c r="K14" s="76" t="s">
        <v>27</v>
      </c>
      <c r="L14" s="77" t="s">
        <v>28</v>
      </c>
      <c r="N14" s="78" t="s">
        <v>117</v>
      </c>
      <c r="O14" s="144" t="s">
        <v>356</v>
      </c>
    </row>
    <row r="15" spans="2:15" ht="96" customHeight="1" thickTop="1" thickBot="1" x14ac:dyDescent="0.3">
      <c r="K15" s="78" t="s">
        <v>29</v>
      </c>
      <c r="L15" s="77" t="s">
        <v>30</v>
      </c>
      <c r="N15" s="78" t="s">
        <v>118</v>
      </c>
      <c r="O15" s="144" t="s">
        <v>355</v>
      </c>
    </row>
    <row r="16" spans="2:15" ht="141" customHeight="1" thickTop="1" thickBot="1" x14ac:dyDescent="0.3">
      <c r="K16" s="78" t="s">
        <v>31</v>
      </c>
      <c r="L16" s="77" t="s">
        <v>32</v>
      </c>
      <c r="O16" s="210" t="s">
        <v>350</v>
      </c>
    </row>
    <row r="17" spans="11:15" ht="89.25" customHeight="1" thickTop="1" thickBot="1" x14ac:dyDescent="0.3">
      <c r="K17" s="78" t="s">
        <v>11</v>
      </c>
      <c r="L17" s="77" t="s">
        <v>33</v>
      </c>
      <c r="O17" s="211"/>
    </row>
    <row r="18" spans="11:15" ht="141" customHeight="1" thickTop="1" thickBot="1" x14ac:dyDescent="0.3">
      <c r="K18" s="78" t="s">
        <v>12</v>
      </c>
      <c r="L18" s="77" t="s">
        <v>34</v>
      </c>
      <c r="O18" s="211"/>
    </row>
    <row r="19" spans="11:15" ht="180.75" thickTop="1" x14ac:dyDescent="0.25">
      <c r="O19" s="187" t="s">
        <v>351</v>
      </c>
    </row>
    <row r="20" spans="11:15" ht="375" x14ac:dyDescent="0.25">
      <c r="O20" s="187" t="s">
        <v>352</v>
      </c>
    </row>
  </sheetData>
  <mergeCells count="5">
    <mergeCell ref="N10:N13"/>
    <mergeCell ref="K10:K13"/>
    <mergeCell ref="L10:L13"/>
    <mergeCell ref="O10:O13"/>
    <mergeCell ref="O16:O18"/>
  </mergeCells>
  <hyperlinks>
    <hyperlink ref="D8"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6"/>
  <sheetViews>
    <sheetView topLeftCell="B109" workbookViewId="0">
      <selection activeCell="D129" sqref="D129"/>
    </sheetView>
  </sheetViews>
  <sheetFormatPr defaultRowHeight="15" x14ac:dyDescent="0.25"/>
  <cols>
    <col min="1" max="1" width="12.7109375" style="195" bestFit="1" customWidth="1"/>
    <col min="2" max="2" width="27.5703125" style="195" customWidth="1"/>
    <col min="3" max="3" width="19.42578125" style="196" bestFit="1" customWidth="1"/>
    <col min="4" max="4" width="20.140625" style="196" customWidth="1"/>
    <col min="5" max="5" width="28.5703125" style="196" bestFit="1" customWidth="1"/>
    <col min="6" max="6" width="10.7109375" style="196" customWidth="1"/>
    <col min="7" max="7" width="10.5703125" style="191" customWidth="1"/>
    <col min="8" max="245" width="9.140625" style="191"/>
    <col min="246" max="246" width="6.7109375" style="191" customWidth="1"/>
    <col min="247" max="247" width="26.85546875" style="191" customWidth="1"/>
    <col min="248" max="248" width="0.7109375" style="191" customWidth="1"/>
    <col min="249" max="249" width="1" style="191" customWidth="1"/>
    <col min="250" max="250" width="6.7109375" style="191" customWidth="1"/>
    <col min="251" max="251" width="3.7109375" style="191" customWidth="1"/>
    <col min="252" max="257" width="11.42578125" style="191" customWidth="1"/>
    <col min="258" max="501" width="9.140625" style="191"/>
    <col min="502" max="502" width="6.7109375" style="191" customWidth="1"/>
    <col min="503" max="503" width="26.85546875" style="191" customWidth="1"/>
    <col min="504" max="504" width="0.7109375" style="191" customWidth="1"/>
    <col min="505" max="505" width="1" style="191" customWidth="1"/>
    <col min="506" max="506" width="6.7109375" style="191" customWidth="1"/>
    <col min="507" max="507" width="3.7109375" style="191" customWidth="1"/>
    <col min="508" max="513" width="11.42578125" style="191" customWidth="1"/>
    <col min="514" max="757" width="9.140625" style="191"/>
    <col min="758" max="758" width="6.7109375" style="191" customWidth="1"/>
    <col min="759" max="759" width="26.85546875" style="191" customWidth="1"/>
    <col min="760" max="760" width="0.7109375" style="191" customWidth="1"/>
    <col min="761" max="761" width="1" style="191" customWidth="1"/>
    <col min="762" max="762" width="6.7109375" style="191" customWidth="1"/>
    <col min="763" max="763" width="3.7109375" style="191" customWidth="1"/>
    <col min="764" max="769" width="11.42578125" style="191" customWidth="1"/>
    <col min="770" max="1013" width="9.140625" style="191"/>
    <col min="1014" max="1014" width="6.7109375" style="191" customWidth="1"/>
    <col min="1015" max="1015" width="26.85546875" style="191" customWidth="1"/>
    <col min="1016" max="1016" width="0.7109375" style="191" customWidth="1"/>
    <col min="1017" max="1017" width="1" style="191" customWidth="1"/>
    <col min="1018" max="1018" width="6.7109375" style="191" customWidth="1"/>
    <col min="1019" max="1019" width="3.7109375" style="191" customWidth="1"/>
    <col min="1020" max="1025" width="11.42578125" style="191" customWidth="1"/>
    <col min="1026" max="1269" width="9.140625" style="191"/>
    <col min="1270" max="1270" width="6.7109375" style="191" customWidth="1"/>
    <col min="1271" max="1271" width="26.85546875" style="191" customWidth="1"/>
    <col min="1272" max="1272" width="0.7109375" style="191" customWidth="1"/>
    <col min="1273" max="1273" width="1" style="191" customWidth="1"/>
    <col min="1274" max="1274" width="6.7109375" style="191" customWidth="1"/>
    <col min="1275" max="1275" width="3.7109375" style="191" customWidth="1"/>
    <col min="1276" max="1281" width="11.42578125" style="191" customWidth="1"/>
    <col min="1282" max="1525" width="9.140625" style="191"/>
    <col min="1526" max="1526" width="6.7109375" style="191" customWidth="1"/>
    <col min="1527" max="1527" width="26.85546875" style="191" customWidth="1"/>
    <col min="1528" max="1528" width="0.7109375" style="191" customWidth="1"/>
    <col min="1529" max="1529" width="1" style="191" customWidth="1"/>
    <col min="1530" max="1530" width="6.7109375" style="191" customWidth="1"/>
    <col min="1531" max="1531" width="3.7109375" style="191" customWidth="1"/>
    <col min="1532" max="1537" width="11.42578125" style="191" customWidth="1"/>
    <col min="1538" max="1781" width="9.140625" style="191"/>
    <col min="1782" max="1782" width="6.7109375" style="191" customWidth="1"/>
    <col min="1783" max="1783" width="26.85546875" style="191" customWidth="1"/>
    <col min="1784" max="1784" width="0.7109375" style="191" customWidth="1"/>
    <col min="1785" max="1785" width="1" style="191" customWidth="1"/>
    <col min="1786" max="1786" width="6.7109375" style="191" customWidth="1"/>
    <col min="1787" max="1787" width="3.7109375" style="191" customWidth="1"/>
    <col min="1788" max="1793" width="11.42578125" style="191" customWidth="1"/>
    <col min="1794" max="2037" width="9.140625" style="191"/>
    <col min="2038" max="2038" width="6.7109375" style="191" customWidth="1"/>
    <col min="2039" max="2039" width="26.85546875" style="191" customWidth="1"/>
    <col min="2040" max="2040" width="0.7109375" style="191" customWidth="1"/>
    <col min="2041" max="2041" width="1" style="191" customWidth="1"/>
    <col min="2042" max="2042" width="6.7109375" style="191" customWidth="1"/>
    <col min="2043" max="2043" width="3.7109375" style="191" customWidth="1"/>
    <col min="2044" max="2049" width="11.42578125" style="191" customWidth="1"/>
    <col min="2050" max="2293" width="9.140625" style="191"/>
    <col min="2294" max="2294" width="6.7109375" style="191" customWidth="1"/>
    <col min="2295" max="2295" width="26.85546875" style="191" customWidth="1"/>
    <col min="2296" max="2296" width="0.7109375" style="191" customWidth="1"/>
    <col min="2297" max="2297" width="1" style="191" customWidth="1"/>
    <col min="2298" max="2298" width="6.7109375" style="191" customWidth="1"/>
    <col min="2299" max="2299" width="3.7109375" style="191" customWidth="1"/>
    <col min="2300" max="2305" width="11.42578125" style="191" customWidth="1"/>
    <col min="2306" max="2549" width="9.140625" style="191"/>
    <col min="2550" max="2550" width="6.7109375" style="191" customWidth="1"/>
    <col min="2551" max="2551" width="26.85546875" style="191" customWidth="1"/>
    <col min="2552" max="2552" width="0.7109375" style="191" customWidth="1"/>
    <col min="2553" max="2553" width="1" style="191" customWidth="1"/>
    <col min="2554" max="2554" width="6.7109375" style="191" customWidth="1"/>
    <col min="2555" max="2555" width="3.7109375" style="191" customWidth="1"/>
    <col min="2556" max="2561" width="11.42578125" style="191" customWidth="1"/>
    <col min="2562" max="2805" width="9.140625" style="191"/>
    <col min="2806" max="2806" width="6.7109375" style="191" customWidth="1"/>
    <col min="2807" max="2807" width="26.85546875" style="191" customWidth="1"/>
    <col min="2808" max="2808" width="0.7109375" style="191" customWidth="1"/>
    <col min="2809" max="2809" width="1" style="191" customWidth="1"/>
    <col min="2810" max="2810" width="6.7109375" style="191" customWidth="1"/>
    <col min="2811" max="2811" width="3.7109375" style="191" customWidth="1"/>
    <col min="2812" max="2817" width="11.42578125" style="191" customWidth="1"/>
    <col min="2818" max="3061" width="9.140625" style="191"/>
    <col min="3062" max="3062" width="6.7109375" style="191" customWidth="1"/>
    <col min="3063" max="3063" width="26.85546875" style="191" customWidth="1"/>
    <col min="3064" max="3064" width="0.7109375" style="191" customWidth="1"/>
    <col min="3065" max="3065" width="1" style="191" customWidth="1"/>
    <col min="3066" max="3066" width="6.7109375" style="191" customWidth="1"/>
    <col min="3067" max="3067" width="3.7109375" style="191" customWidth="1"/>
    <col min="3068" max="3073" width="11.42578125" style="191" customWidth="1"/>
    <col min="3074" max="3317" width="9.140625" style="191"/>
    <col min="3318" max="3318" width="6.7109375" style="191" customWidth="1"/>
    <col min="3319" max="3319" width="26.85546875" style="191" customWidth="1"/>
    <col min="3320" max="3320" width="0.7109375" style="191" customWidth="1"/>
    <col min="3321" max="3321" width="1" style="191" customWidth="1"/>
    <col min="3322" max="3322" width="6.7109375" style="191" customWidth="1"/>
    <col min="3323" max="3323" width="3.7109375" style="191" customWidth="1"/>
    <col min="3324" max="3329" width="11.42578125" style="191" customWidth="1"/>
    <col min="3330" max="3573" width="9.140625" style="191"/>
    <col min="3574" max="3574" width="6.7109375" style="191" customWidth="1"/>
    <col min="3575" max="3575" width="26.85546875" style="191" customWidth="1"/>
    <col min="3576" max="3576" width="0.7109375" style="191" customWidth="1"/>
    <col min="3577" max="3577" width="1" style="191" customWidth="1"/>
    <col min="3578" max="3578" width="6.7109375" style="191" customWidth="1"/>
    <col min="3579" max="3579" width="3.7109375" style="191" customWidth="1"/>
    <col min="3580" max="3585" width="11.42578125" style="191" customWidth="1"/>
    <col min="3586" max="3829" width="9.140625" style="191"/>
    <col min="3830" max="3830" width="6.7109375" style="191" customWidth="1"/>
    <col min="3831" max="3831" width="26.85546875" style="191" customWidth="1"/>
    <col min="3832" max="3832" width="0.7109375" style="191" customWidth="1"/>
    <col min="3833" max="3833" width="1" style="191" customWidth="1"/>
    <col min="3834" max="3834" width="6.7109375" style="191" customWidth="1"/>
    <col min="3835" max="3835" width="3.7109375" style="191" customWidth="1"/>
    <col min="3836" max="3841" width="11.42578125" style="191" customWidth="1"/>
    <col min="3842" max="4085" width="9.140625" style="191"/>
    <col min="4086" max="4086" width="6.7109375" style="191" customWidth="1"/>
    <col min="4087" max="4087" width="26.85546875" style="191" customWidth="1"/>
    <col min="4088" max="4088" width="0.7109375" style="191" customWidth="1"/>
    <col min="4089" max="4089" width="1" style="191" customWidth="1"/>
    <col min="4090" max="4090" width="6.7109375" style="191" customWidth="1"/>
    <col min="4091" max="4091" width="3.7109375" style="191" customWidth="1"/>
    <col min="4092" max="4097" width="11.42578125" style="191" customWidth="1"/>
    <col min="4098" max="4341" width="9.140625" style="191"/>
    <col min="4342" max="4342" width="6.7109375" style="191" customWidth="1"/>
    <col min="4343" max="4343" width="26.85546875" style="191" customWidth="1"/>
    <col min="4344" max="4344" width="0.7109375" style="191" customWidth="1"/>
    <col min="4345" max="4345" width="1" style="191" customWidth="1"/>
    <col min="4346" max="4346" width="6.7109375" style="191" customWidth="1"/>
    <col min="4347" max="4347" width="3.7109375" style="191" customWidth="1"/>
    <col min="4348" max="4353" width="11.42578125" style="191" customWidth="1"/>
    <col min="4354" max="4597" width="9.140625" style="191"/>
    <col min="4598" max="4598" width="6.7109375" style="191" customWidth="1"/>
    <col min="4599" max="4599" width="26.85546875" style="191" customWidth="1"/>
    <col min="4600" max="4600" width="0.7109375" style="191" customWidth="1"/>
    <col min="4601" max="4601" width="1" style="191" customWidth="1"/>
    <col min="4602" max="4602" width="6.7109375" style="191" customWidth="1"/>
    <col min="4603" max="4603" width="3.7109375" style="191" customWidth="1"/>
    <col min="4604" max="4609" width="11.42578125" style="191" customWidth="1"/>
    <col min="4610" max="4853" width="9.140625" style="191"/>
    <col min="4854" max="4854" width="6.7109375" style="191" customWidth="1"/>
    <col min="4855" max="4855" width="26.85546875" style="191" customWidth="1"/>
    <col min="4856" max="4856" width="0.7109375" style="191" customWidth="1"/>
    <col min="4857" max="4857" width="1" style="191" customWidth="1"/>
    <col min="4858" max="4858" width="6.7109375" style="191" customWidth="1"/>
    <col min="4859" max="4859" width="3.7109375" style="191" customWidth="1"/>
    <col min="4860" max="4865" width="11.42578125" style="191" customWidth="1"/>
    <col min="4866" max="5109" width="9.140625" style="191"/>
    <col min="5110" max="5110" width="6.7109375" style="191" customWidth="1"/>
    <col min="5111" max="5111" width="26.85546875" style="191" customWidth="1"/>
    <col min="5112" max="5112" width="0.7109375" style="191" customWidth="1"/>
    <col min="5113" max="5113" width="1" style="191" customWidth="1"/>
    <col min="5114" max="5114" width="6.7109375" style="191" customWidth="1"/>
    <col min="5115" max="5115" width="3.7109375" style="191" customWidth="1"/>
    <col min="5116" max="5121" width="11.42578125" style="191" customWidth="1"/>
    <col min="5122" max="5365" width="9.140625" style="191"/>
    <col min="5366" max="5366" width="6.7109375" style="191" customWidth="1"/>
    <col min="5367" max="5367" width="26.85546875" style="191" customWidth="1"/>
    <col min="5368" max="5368" width="0.7109375" style="191" customWidth="1"/>
    <col min="5369" max="5369" width="1" style="191" customWidth="1"/>
    <col min="5370" max="5370" width="6.7109375" style="191" customWidth="1"/>
    <col min="5371" max="5371" width="3.7109375" style="191" customWidth="1"/>
    <col min="5372" max="5377" width="11.42578125" style="191" customWidth="1"/>
    <col min="5378" max="5621" width="9.140625" style="191"/>
    <col min="5622" max="5622" width="6.7109375" style="191" customWidth="1"/>
    <col min="5623" max="5623" width="26.85546875" style="191" customWidth="1"/>
    <col min="5624" max="5624" width="0.7109375" style="191" customWidth="1"/>
    <col min="5625" max="5625" width="1" style="191" customWidth="1"/>
    <col min="5626" max="5626" width="6.7109375" style="191" customWidth="1"/>
    <col min="5627" max="5627" width="3.7109375" style="191" customWidth="1"/>
    <col min="5628" max="5633" width="11.42578125" style="191" customWidth="1"/>
    <col min="5634" max="5877" width="9.140625" style="191"/>
    <col min="5878" max="5878" width="6.7109375" style="191" customWidth="1"/>
    <col min="5879" max="5879" width="26.85546875" style="191" customWidth="1"/>
    <col min="5880" max="5880" width="0.7109375" style="191" customWidth="1"/>
    <col min="5881" max="5881" width="1" style="191" customWidth="1"/>
    <col min="5882" max="5882" width="6.7109375" style="191" customWidth="1"/>
    <col min="5883" max="5883" width="3.7109375" style="191" customWidth="1"/>
    <col min="5884" max="5889" width="11.42578125" style="191" customWidth="1"/>
    <col min="5890" max="6133" width="9.140625" style="191"/>
    <col min="6134" max="6134" width="6.7109375" style="191" customWidth="1"/>
    <col min="6135" max="6135" width="26.85546875" style="191" customWidth="1"/>
    <col min="6136" max="6136" width="0.7109375" style="191" customWidth="1"/>
    <col min="6137" max="6137" width="1" style="191" customWidth="1"/>
    <col min="6138" max="6138" width="6.7109375" style="191" customWidth="1"/>
    <col min="6139" max="6139" width="3.7109375" style="191" customWidth="1"/>
    <col min="6140" max="6145" width="11.42578125" style="191" customWidth="1"/>
    <col min="6146" max="6389" width="9.140625" style="191"/>
    <col min="6390" max="6390" width="6.7109375" style="191" customWidth="1"/>
    <col min="6391" max="6391" width="26.85546875" style="191" customWidth="1"/>
    <col min="6392" max="6392" width="0.7109375" style="191" customWidth="1"/>
    <col min="6393" max="6393" width="1" style="191" customWidth="1"/>
    <col min="6394" max="6394" width="6.7109375" style="191" customWidth="1"/>
    <col min="6395" max="6395" width="3.7109375" style="191" customWidth="1"/>
    <col min="6396" max="6401" width="11.42578125" style="191" customWidth="1"/>
    <col min="6402" max="6645" width="9.140625" style="191"/>
    <col min="6646" max="6646" width="6.7109375" style="191" customWidth="1"/>
    <col min="6647" max="6647" width="26.85546875" style="191" customWidth="1"/>
    <col min="6648" max="6648" width="0.7109375" style="191" customWidth="1"/>
    <col min="6649" max="6649" width="1" style="191" customWidth="1"/>
    <col min="6650" max="6650" width="6.7109375" style="191" customWidth="1"/>
    <col min="6651" max="6651" width="3.7109375" style="191" customWidth="1"/>
    <col min="6652" max="6657" width="11.42578125" style="191" customWidth="1"/>
    <col min="6658" max="6901" width="9.140625" style="191"/>
    <col min="6902" max="6902" width="6.7109375" style="191" customWidth="1"/>
    <col min="6903" max="6903" width="26.85546875" style="191" customWidth="1"/>
    <col min="6904" max="6904" width="0.7109375" style="191" customWidth="1"/>
    <col min="6905" max="6905" width="1" style="191" customWidth="1"/>
    <col min="6906" max="6906" width="6.7109375" style="191" customWidth="1"/>
    <col min="6907" max="6907" width="3.7109375" style="191" customWidth="1"/>
    <col min="6908" max="6913" width="11.42578125" style="191" customWidth="1"/>
    <col min="6914" max="7157" width="9.140625" style="191"/>
    <col min="7158" max="7158" width="6.7109375" style="191" customWidth="1"/>
    <col min="7159" max="7159" width="26.85546875" style="191" customWidth="1"/>
    <col min="7160" max="7160" width="0.7109375" style="191" customWidth="1"/>
    <col min="7161" max="7161" width="1" style="191" customWidth="1"/>
    <col min="7162" max="7162" width="6.7109375" style="191" customWidth="1"/>
    <col min="7163" max="7163" width="3.7109375" style="191" customWidth="1"/>
    <col min="7164" max="7169" width="11.42578125" style="191" customWidth="1"/>
    <col min="7170" max="7413" width="9.140625" style="191"/>
    <col min="7414" max="7414" width="6.7109375" style="191" customWidth="1"/>
    <col min="7415" max="7415" width="26.85546875" style="191" customWidth="1"/>
    <col min="7416" max="7416" width="0.7109375" style="191" customWidth="1"/>
    <col min="7417" max="7417" width="1" style="191" customWidth="1"/>
    <col min="7418" max="7418" width="6.7109375" style="191" customWidth="1"/>
    <col min="7419" max="7419" width="3.7109375" style="191" customWidth="1"/>
    <col min="7420" max="7425" width="11.42578125" style="191" customWidth="1"/>
    <col min="7426" max="7669" width="9.140625" style="191"/>
    <col min="7670" max="7670" width="6.7109375" style="191" customWidth="1"/>
    <col min="7671" max="7671" width="26.85546875" style="191" customWidth="1"/>
    <col min="7672" max="7672" width="0.7109375" style="191" customWidth="1"/>
    <col min="7673" max="7673" width="1" style="191" customWidth="1"/>
    <col min="7674" max="7674" width="6.7109375" style="191" customWidth="1"/>
    <col min="7675" max="7675" width="3.7109375" style="191" customWidth="1"/>
    <col min="7676" max="7681" width="11.42578125" style="191" customWidth="1"/>
    <col min="7682" max="7925" width="9.140625" style="191"/>
    <col min="7926" max="7926" width="6.7109375" style="191" customWidth="1"/>
    <col min="7927" max="7927" width="26.85546875" style="191" customWidth="1"/>
    <col min="7928" max="7928" width="0.7109375" style="191" customWidth="1"/>
    <col min="7929" max="7929" width="1" style="191" customWidth="1"/>
    <col min="7930" max="7930" width="6.7109375" style="191" customWidth="1"/>
    <col min="7931" max="7931" width="3.7109375" style="191" customWidth="1"/>
    <col min="7932" max="7937" width="11.42578125" style="191" customWidth="1"/>
    <col min="7938" max="8181" width="9.140625" style="191"/>
    <col min="8182" max="8182" width="6.7109375" style="191" customWidth="1"/>
    <col min="8183" max="8183" width="26.85546875" style="191" customWidth="1"/>
    <col min="8184" max="8184" width="0.7109375" style="191" customWidth="1"/>
    <col min="8185" max="8185" width="1" style="191" customWidth="1"/>
    <col min="8186" max="8186" width="6.7109375" style="191" customWidth="1"/>
    <col min="8187" max="8187" width="3.7109375" style="191" customWidth="1"/>
    <col min="8188" max="8193" width="11.42578125" style="191" customWidth="1"/>
    <col min="8194" max="8437" width="9.140625" style="191"/>
    <col min="8438" max="8438" width="6.7109375" style="191" customWidth="1"/>
    <col min="8439" max="8439" width="26.85546875" style="191" customWidth="1"/>
    <col min="8440" max="8440" width="0.7109375" style="191" customWidth="1"/>
    <col min="8441" max="8441" width="1" style="191" customWidth="1"/>
    <col min="8442" max="8442" width="6.7109375" style="191" customWidth="1"/>
    <col min="8443" max="8443" width="3.7109375" style="191" customWidth="1"/>
    <col min="8444" max="8449" width="11.42578125" style="191" customWidth="1"/>
    <col min="8450" max="8693" width="9.140625" style="191"/>
    <col min="8694" max="8694" width="6.7109375" style="191" customWidth="1"/>
    <col min="8695" max="8695" width="26.85546875" style="191" customWidth="1"/>
    <col min="8696" max="8696" width="0.7109375" style="191" customWidth="1"/>
    <col min="8697" max="8697" width="1" style="191" customWidth="1"/>
    <col min="8698" max="8698" width="6.7109375" style="191" customWidth="1"/>
    <col min="8699" max="8699" width="3.7109375" style="191" customWidth="1"/>
    <col min="8700" max="8705" width="11.42578125" style="191" customWidth="1"/>
    <col min="8706" max="8949" width="9.140625" style="191"/>
    <col min="8950" max="8950" width="6.7109375" style="191" customWidth="1"/>
    <col min="8951" max="8951" width="26.85546875" style="191" customWidth="1"/>
    <col min="8952" max="8952" width="0.7109375" style="191" customWidth="1"/>
    <col min="8953" max="8953" width="1" style="191" customWidth="1"/>
    <col min="8954" max="8954" width="6.7109375" style="191" customWidth="1"/>
    <col min="8955" max="8955" width="3.7109375" style="191" customWidth="1"/>
    <col min="8956" max="8961" width="11.42578125" style="191" customWidth="1"/>
    <col min="8962" max="9205" width="9.140625" style="191"/>
    <col min="9206" max="9206" width="6.7109375" style="191" customWidth="1"/>
    <col min="9207" max="9207" width="26.85546875" style="191" customWidth="1"/>
    <col min="9208" max="9208" width="0.7109375" style="191" customWidth="1"/>
    <col min="9209" max="9209" width="1" style="191" customWidth="1"/>
    <col min="9210" max="9210" width="6.7109375" style="191" customWidth="1"/>
    <col min="9211" max="9211" width="3.7109375" style="191" customWidth="1"/>
    <col min="9212" max="9217" width="11.42578125" style="191" customWidth="1"/>
    <col min="9218" max="9461" width="9.140625" style="191"/>
    <col min="9462" max="9462" width="6.7109375" style="191" customWidth="1"/>
    <col min="9463" max="9463" width="26.85546875" style="191" customWidth="1"/>
    <col min="9464" max="9464" width="0.7109375" style="191" customWidth="1"/>
    <col min="9465" max="9465" width="1" style="191" customWidth="1"/>
    <col min="9466" max="9466" width="6.7109375" style="191" customWidth="1"/>
    <col min="9467" max="9467" width="3.7109375" style="191" customWidth="1"/>
    <col min="9468" max="9473" width="11.42578125" style="191" customWidth="1"/>
    <col min="9474" max="9717" width="9.140625" style="191"/>
    <col min="9718" max="9718" width="6.7109375" style="191" customWidth="1"/>
    <col min="9719" max="9719" width="26.85546875" style="191" customWidth="1"/>
    <col min="9720" max="9720" width="0.7109375" style="191" customWidth="1"/>
    <col min="9721" max="9721" width="1" style="191" customWidth="1"/>
    <col min="9722" max="9722" width="6.7109375" style="191" customWidth="1"/>
    <col min="9723" max="9723" width="3.7109375" style="191" customWidth="1"/>
    <col min="9724" max="9729" width="11.42578125" style="191" customWidth="1"/>
    <col min="9730" max="9973" width="9.140625" style="191"/>
    <col min="9974" max="9974" width="6.7109375" style="191" customWidth="1"/>
    <col min="9975" max="9975" width="26.85546875" style="191" customWidth="1"/>
    <col min="9976" max="9976" width="0.7109375" style="191" customWidth="1"/>
    <col min="9977" max="9977" width="1" style="191" customWidth="1"/>
    <col min="9978" max="9978" width="6.7109375" style="191" customWidth="1"/>
    <col min="9979" max="9979" width="3.7109375" style="191" customWidth="1"/>
    <col min="9980" max="9985" width="11.42578125" style="191" customWidth="1"/>
    <col min="9986" max="10229" width="9.140625" style="191"/>
    <col min="10230" max="10230" width="6.7109375" style="191" customWidth="1"/>
    <col min="10231" max="10231" width="26.85546875" style="191" customWidth="1"/>
    <col min="10232" max="10232" width="0.7109375" style="191" customWidth="1"/>
    <col min="10233" max="10233" width="1" style="191" customWidth="1"/>
    <col min="10234" max="10234" width="6.7109375" style="191" customWidth="1"/>
    <col min="10235" max="10235" width="3.7109375" style="191" customWidth="1"/>
    <col min="10236" max="10241" width="11.42578125" style="191" customWidth="1"/>
    <col min="10242" max="10485" width="9.140625" style="191"/>
    <col min="10486" max="10486" width="6.7109375" style="191" customWidth="1"/>
    <col min="10487" max="10487" width="26.85546875" style="191" customWidth="1"/>
    <col min="10488" max="10488" width="0.7109375" style="191" customWidth="1"/>
    <col min="10489" max="10489" width="1" style="191" customWidth="1"/>
    <col min="10490" max="10490" width="6.7109375" style="191" customWidth="1"/>
    <col min="10491" max="10491" width="3.7109375" style="191" customWidth="1"/>
    <col min="10492" max="10497" width="11.42578125" style="191" customWidth="1"/>
    <col min="10498" max="10741" width="9.140625" style="191"/>
    <col min="10742" max="10742" width="6.7109375" style="191" customWidth="1"/>
    <col min="10743" max="10743" width="26.85546875" style="191" customWidth="1"/>
    <col min="10744" max="10744" width="0.7109375" style="191" customWidth="1"/>
    <col min="10745" max="10745" width="1" style="191" customWidth="1"/>
    <col min="10746" max="10746" width="6.7109375" style="191" customWidth="1"/>
    <col min="10747" max="10747" width="3.7109375" style="191" customWidth="1"/>
    <col min="10748" max="10753" width="11.42578125" style="191" customWidth="1"/>
    <col min="10754" max="10997" width="9.140625" style="191"/>
    <col min="10998" max="10998" width="6.7109375" style="191" customWidth="1"/>
    <col min="10999" max="10999" width="26.85546875" style="191" customWidth="1"/>
    <col min="11000" max="11000" width="0.7109375" style="191" customWidth="1"/>
    <col min="11001" max="11001" width="1" style="191" customWidth="1"/>
    <col min="11002" max="11002" width="6.7109375" style="191" customWidth="1"/>
    <col min="11003" max="11003" width="3.7109375" style="191" customWidth="1"/>
    <col min="11004" max="11009" width="11.42578125" style="191" customWidth="1"/>
    <col min="11010" max="11253" width="9.140625" style="191"/>
    <col min="11254" max="11254" width="6.7109375" style="191" customWidth="1"/>
    <col min="11255" max="11255" width="26.85546875" style="191" customWidth="1"/>
    <col min="11256" max="11256" width="0.7109375" style="191" customWidth="1"/>
    <col min="11257" max="11257" width="1" style="191" customWidth="1"/>
    <col min="11258" max="11258" width="6.7109375" style="191" customWidth="1"/>
    <col min="11259" max="11259" width="3.7109375" style="191" customWidth="1"/>
    <col min="11260" max="11265" width="11.42578125" style="191" customWidth="1"/>
    <col min="11266" max="11509" width="9.140625" style="191"/>
    <col min="11510" max="11510" width="6.7109375" style="191" customWidth="1"/>
    <col min="11511" max="11511" width="26.85546875" style="191" customWidth="1"/>
    <col min="11512" max="11512" width="0.7109375" style="191" customWidth="1"/>
    <col min="11513" max="11513" width="1" style="191" customWidth="1"/>
    <col min="11514" max="11514" width="6.7109375" style="191" customWidth="1"/>
    <col min="11515" max="11515" width="3.7109375" style="191" customWidth="1"/>
    <col min="11516" max="11521" width="11.42578125" style="191" customWidth="1"/>
    <col min="11522" max="11765" width="9.140625" style="191"/>
    <col min="11766" max="11766" width="6.7109375" style="191" customWidth="1"/>
    <col min="11767" max="11767" width="26.85546875" style="191" customWidth="1"/>
    <col min="11768" max="11768" width="0.7109375" style="191" customWidth="1"/>
    <col min="11769" max="11769" width="1" style="191" customWidth="1"/>
    <col min="11770" max="11770" width="6.7109375" style="191" customWidth="1"/>
    <col min="11771" max="11771" width="3.7109375" style="191" customWidth="1"/>
    <col min="11772" max="11777" width="11.42578125" style="191" customWidth="1"/>
    <col min="11778" max="12021" width="9.140625" style="191"/>
    <col min="12022" max="12022" width="6.7109375" style="191" customWidth="1"/>
    <col min="12023" max="12023" width="26.85546875" style="191" customWidth="1"/>
    <col min="12024" max="12024" width="0.7109375" style="191" customWidth="1"/>
    <col min="12025" max="12025" width="1" style="191" customWidth="1"/>
    <col min="12026" max="12026" width="6.7109375" style="191" customWidth="1"/>
    <col min="12027" max="12027" width="3.7109375" style="191" customWidth="1"/>
    <col min="12028" max="12033" width="11.42578125" style="191" customWidth="1"/>
    <col min="12034" max="12277" width="9.140625" style="191"/>
    <col min="12278" max="12278" width="6.7109375" style="191" customWidth="1"/>
    <col min="12279" max="12279" width="26.85546875" style="191" customWidth="1"/>
    <col min="12280" max="12280" width="0.7109375" style="191" customWidth="1"/>
    <col min="12281" max="12281" width="1" style="191" customWidth="1"/>
    <col min="12282" max="12282" width="6.7109375" style="191" customWidth="1"/>
    <col min="12283" max="12283" width="3.7109375" style="191" customWidth="1"/>
    <col min="12284" max="12289" width="11.42578125" style="191" customWidth="1"/>
    <col min="12290" max="12533" width="9.140625" style="191"/>
    <col min="12534" max="12534" width="6.7109375" style="191" customWidth="1"/>
    <col min="12535" max="12535" width="26.85546875" style="191" customWidth="1"/>
    <col min="12536" max="12536" width="0.7109375" style="191" customWidth="1"/>
    <col min="12537" max="12537" width="1" style="191" customWidth="1"/>
    <col min="12538" max="12538" width="6.7109375" style="191" customWidth="1"/>
    <col min="12539" max="12539" width="3.7109375" style="191" customWidth="1"/>
    <col min="12540" max="12545" width="11.42578125" style="191" customWidth="1"/>
    <col min="12546" max="12789" width="9.140625" style="191"/>
    <col min="12790" max="12790" width="6.7109375" style="191" customWidth="1"/>
    <col min="12791" max="12791" width="26.85546875" style="191" customWidth="1"/>
    <col min="12792" max="12792" width="0.7109375" style="191" customWidth="1"/>
    <col min="12793" max="12793" width="1" style="191" customWidth="1"/>
    <col min="12794" max="12794" width="6.7109375" style="191" customWidth="1"/>
    <col min="12795" max="12795" width="3.7109375" style="191" customWidth="1"/>
    <col min="12796" max="12801" width="11.42578125" style="191" customWidth="1"/>
    <col min="12802" max="13045" width="9.140625" style="191"/>
    <col min="13046" max="13046" width="6.7109375" style="191" customWidth="1"/>
    <col min="13047" max="13047" width="26.85546875" style="191" customWidth="1"/>
    <col min="13048" max="13048" width="0.7109375" style="191" customWidth="1"/>
    <col min="13049" max="13049" width="1" style="191" customWidth="1"/>
    <col min="13050" max="13050" width="6.7109375" style="191" customWidth="1"/>
    <col min="13051" max="13051" width="3.7109375" style="191" customWidth="1"/>
    <col min="13052" max="13057" width="11.42578125" style="191" customWidth="1"/>
    <col min="13058" max="13301" width="9.140625" style="191"/>
    <col min="13302" max="13302" width="6.7109375" style="191" customWidth="1"/>
    <col min="13303" max="13303" width="26.85546875" style="191" customWidth="1"/>
    <col min="13304" max="13304" width="0.7109375" style="191" customWidth="1"/>
    <col min="13305" max="13305" width="1" style="191" customWidth="1"/>
    <col min="13306" max="13306" width="6.7109375" style="191" customWidth="1"/>
    <col min="13307" max="13307" width="3.7109375" style="191" customWidth="1"/>
    <col min="13308" max="13313" width="11.42578125" style="191" customWidth="1"/>
    <col min="13314" max="13557" width="9.140625" style="191"/>
    <col min="13558" max="13558" width="6.7109375" style="191" customWidth="1"/>
    <col min="13559" max="13559" width="26.85546875" style="191" customWidth="1"/>
    <col min="13560" max="13560" width="0.7109375" style="191" customWidth="1"/>
    <col min="13561" max="13561" width="1" style="191" customWidth="1"/>
    <col min="13562" max="13562" width="6.7109375" style="191" customWidth="1"/>
    <col min="13563" max="13563" width="3.7109375" style="191" customWidth="1"/>
    <col min="13564" max="13569" width="11.42578125" style="191" customWidth="1"/>
    <col min="13570" max="13813" width="9.140625" style="191"/>
    <col min="13814" max="13814" width="6.7109375" style="191" customWidth="1"/>
    <col min="13815" max="13815" width="26.85546875" style="191" customWidth="1"/>
    <col min="13816" max="13816" width="0.7109375" style="191" customWidth="1"/>
    <col min="13817" max="13817" width="1" style="191" customWidth="1"/>
    <col min="13818" max="13818" width="6.7109375" style="191" customWidth="1"/>
    <col min="13819" max="13819" width="3.7109375" style="191" customWidth="1"/>
    <col min="13820" max="13825" width="11.42578125" style="191" customWidth="1"/>
    <col min="13826" max="14069" width="9.140625" style="191"/>
    <col min="14070" max="14070" width="6.7109375" style="191" customWidth="1"/>
    <col min="14071" max="14071" width="26.85546875" style="191" customWidth="1"/>
    <col min="14072" max="14072" width="0.7109375" style="191" customWidth="1"/>
    <col min="14073" max="14073" width="1" style="191" customWidth="1"/>
    <col min="14074" max="14074" width="6.7109375" style="191" customWidth="1"/>
    <col min="14075" max="14075" width="3.7109375" style="191" customWidth="1"/>
    <col min="14076" max="14081" width="11.42578125" style="191" customWidth="1"/>
    <col min="14082" max="14325" width="9.140625" style="191"/>
    <col min="14326" max="14326" width="6.7109375" style="191" customWidth="1"/>
    <col min="14327" max="14327" width="26.85546875" style="191" customWidth="1"/>
    <col min="14328" max="14328" width="0.7109375" style="191" customWidth="1"/>
    <col min="14329" max="14329" width="1" style="191" customWidth="1"/>
    <col min="14330" max="14330" width="6.7109375" style="191" customWidth="1"/>
    <col min="14331" max="14331" width="3.7109375" style="191" customWidth="1"/>
    <col min="14332" max="14337" width="11.42578125" style="191" customWidth="1"/>
    <col min="14338" max="14581" width="9.140625" style="191"/>
    <col min="14582" max="14582" width="6.7109375" style="191" customWidth="1"/>
    <col min="14583" max="14583" width="26.85546875" style="191" customWidth="1"/>
    <col min="14584" max="14584" width="0.7109375" style="191" customWidth="1"/>
    <col min="14585" max="14585" width="1" style="191" customWidth="1"/>
    <col min="14586" max="14586" width="6.7109375" style="191" customWidth="1"/>
    <col min="14587" max="14587" width="3.7109375" style="191" customWidth="1"/>
    <col min="14588" max="14593" width="11.42578125" style="191" customWidth="1"/>
    <col min="14594" max="14837" width="9.140625" style="191"/>
    <col min="14838" max="14838" width="6.7109375" style="191" customWidth="1"/>
    <col min="14839" max="14839" width="26.85546875" style="191" customWidth="1"/>
    <col min="14840" max="14840" width="0.7109375" style="191" customWidth="1"/>
    <col min="14841" max="14841" width="1" style="191" customWidth="1"/>
    <col min="14842" max="14842" width="6.7109375" style="191" customWidth="1"/>
    <col min="14843" max="14843" width="3.7109375" style="191" customWidth="1"/>
    <col min="14844" max="14849" width="11.42578125" style="191" customWidth="1"/>
    <col min="14850" max="15093" width="9.140625" style="191"/>
    <col min="15094" max="15094" width="6.7109375" style="191" customWidth="1"/>
    <col min="15095" max="15095" width="26.85546875" style="191" customWidth="1"/>
    <col min="15096" max="15096" width="0.7109375" style="191" customWidth="1"/>
    <col min="15097" max="15097" width="1" style="191" customWidth="1"/>
    <col min="15098" max="15098" width="6.7109375" style="191" customWidth="1"/>
    <col min="15099" max="15099" width="3.7109375" style="191" customWidth="1"/>
    <col min="15100" max="15105" width="11.42578125" style="191" customWidth="1"/>
    <col min="15106" max="15349" width="9.140625" style="191"/>
    <col min="15350" max="15350" width="6.7109375" style="191" customWidth="1"/>
    <col min="15351" max="15351" width="26.85546875" style="191" customWidth="1"/>
    <col min="15352" max="15352" width="0.7109375" style="191" customWidth="1"/>
    <col min="15353" max="15353" width="1" style="191" customWidth="1"/>
    <col min="15354" max="15354" width="6.7109375" style="191" customWidth="1"/>
    <col min="15355" max="15355" width="3.7109375" style="191" customWidth="1"/>
    <col min="15356" max="15361" width="11.42578125" style="191" customWidth="1"/>
    <col min="15362" max="15605" width="9.140625" style="191"/>
    <col min="15606" max="15606" width="6.7109375" style="191" customWidth="1"/>
    <col min="15607" max="15607" width="26.85546875" style="191" customWidth="1"/>
    <col min="15608" max="15608" width="0.7109375" style="191" customWidth="1"/>
    <col min="15609" max="15609" width="1" style="191" customWidth="1"/>
    <col min="15610" max="15610" width="6.7109375" style="191" customWidth="1"/>
    <col min="15611" max="15611" width="3.7109375" style="191" customWidth="1"/>
    <col min="15612" max="15617" width="11.42578125" style="191" customWidth="1"/>
    <col min="15618" max="15861" width="9.140625" style="191"/>
    <col min="15862" max="15862" width="6.7109375" style="191" customWidth="1"/>
    <col min="15863" max="15863" width="26.85546875" style="191" customWidth="1"/>
    <col min="15864" max="15864" width="0.7109375" style="191" customWidth="1"/>
    <col min="15865" max="15865" width="1" style="191" customWidth="1"/>
    <col min="15866" max="15866" width="6.7109375" style="191" customWidth="1"/>
    <col min="15867" max="15867" width="3.7109375" style="191" customWidth="1"/>
    <col min="15868" max="15873" width="11.42578125" style="191" customWidth="1"/>
    <col min="15874" max="16117" width="9.140625" style="191"/>
    <col min="16118" max="16118" width="6.7109375" style="191" customWidth="1"/>
    <col min="16119" max="16119" width="26.85546875" style="191" customWidth="1"/>
    <col min="16120" max="16120" width="0.7109375" style="191" customWidth="1"/>
    <col min="16121" max="16121" width="1" style="191" customWidth="1"/>
    <col min="16122" max="16122" width="6.7109375" style="191" customWidth="1"/>
    <col min="16123" max="16123" width="3.7109375" style="191" customWidth="1"/>
    <col min="16124" max="16129" width="11.42578125" style="191" customWidth="1"/>
    <col min="16130" max="16384" width="9.140625" style="191"/>
  </cols>
  <sheetData>
    <row r="1" spans="1:6" ht="15.75" x14ac:dyDescent="0.25">
      <c r="A1" s="188" t="s">
        <v>280</v>
      </c>
      <c r="B1" s="188" t="s">
        <v>358</v>
      </c>
      <c r="C1" s="189" t="s">
        <v>280</v>
      </c>
      <c r="D1" s="189" t="s">
        <v>359</v>
      </c>
      <c r="E1" s="189" t="s">
        <v>360</v>
      </c>
      <c r="F1" s="190" t="s">
        <v>361</v>
      </c>
    </row>
    <row r="2" spans="1:6" ht="15.75" x14ac:dyDescent="0.25">
      <c r="A2" s="192" t="str">
        <f t="shared" ref="A2:A33" si="0">LEFT(C2,LEN(C2)-7)</f>
        <v>Albany</v>
      </c>
      <c r="B2" s="192" t="s">
        <v>98</v>
      </c>
      <c r="C2" s="193" t="s">
        <v>90</v>
      </c>
      <c r="D2" s="193" t="s">
        <v>363</v>
      </c>
      <c r="E2" s="193" t="s">
        <v>362</v>
      </c>
      <c r="F2" s="194">
        <v>97856</v>
      </c>
    </row>
    <row r="3" spans="1:6" ht="15.75" x14ac:dyDescent="0.25">
      <c r="A3" s="192" t="str">
        <f t="shared" si="0"/>
        <v>Albany</v>
      </c>
      <c r="B3" s="192" t="str">
        <f>IF(D3="",C3,IF(E3="",D3,E3))</f>
        <v>Albany County</v>
      </c>
      <c r="C3" s="193" t="s">
        <v>90</v>
      </c>
      <c r="D3" s="193" t="s">
        <v>362</v>
      </c>
      <c r="E3" s="193" t="s">
        <v>362</v>
      </c>
      <c r="F3" s="194">
        <v>304204</v>
      </c>
    </row>
    <row r="4" spans="1:6" ht="15.75" x14ac:dyDescent="0.25">
      <c r="A4" s="192" t="str">
        <f t="shared" si="0"/>
        <v>Albany</v>
      </c>
      <c r="B4" s="192" t="s">
        <v>115</v>
      </c>
      <c r="C4" s="193" t="s">
        <v>90</v>
      </c>
      <c r="D4" s="193" t="s">
        <v>370</v>
      </c>
      <c r="E4" s="193" t="s">
        <v>376</v>
      </c>
      <c r="F4" s="194">
        <v>1720</v>
      </c>
    </row>
    <row r="5" spans="1:6" ht="15.75" x14ac:dyDescent="0.25">
      <c r="A5" s="192" t="str">
        <f t="shared" si="0"/>
        <v>Albany</v>
      </c>
      <c r="B5" s="192" t="s">
        <v>111</v>
      </c>
      <c r="C5" s="193" t="s">
        <v>90</v>
      </c>
      <c r="D5" s="193" t="s">
        <v>364</v>
      </c>
      <c r="E5" s="193" t="s">
        <v>362</v>
      </c>
      <c r="F5" s="194">
        <v>2794</v>
      </c>
    </row>
    <row r="6" spans="1:6" ht="15.75" x14ac:dyDescent="0.25">
      <c r="A6" s="192" t="str">
        <f t="shared" si="0"/>
        <v>Albany</v>
      </c>
      <c r="B6" s="192" t="s">
        <v>101</v>
      </c>
      <c r="C6" s="193" t="s">
        <v>90</v>
      </c>
      <c r="D6" s="193" t="s">
        <v>365</v>
      </c>
      <c r="E6" s="193" t="s">
        <v>362</v>
      </c>
      <c r="F6" s="194">
        <v>33656</v>
      </c>
    </row>
    <row r="7" spans="1:6" ht="15.75" x14ac:dyDescent="0.25">
      <c r="A7" s="192" t="str">
        <f t="shared" si="0"/>
        <v>Albany</v>
      </c>
      <c r="B7" s="192" t="s">
        <v>97</v>
      </c>
      <c r="C7" s="193" t="s">
        <v>90</v>
      </c>
      <c r="D7" s="193" t="s">
        <v>366</v>
      </c>
      <c r="E7" s="193" t="s">
        <v>362</v>
      </c>
      <c r="F7" s="194">
        <v>7418</v>
      </c>
    </row>
    <row r="8" spans="1:6" ht="15.75" x14ac:dyDescent="0.25">
      <c r="A8" s="192" t="str">
        <f t="shared" si="0"/>
        <v>Albany</v>
      </c>
      <c r="B8" s="192" t="s">
        <v>104</v>
      </c>
      <c r="C8" s="193" t="s">
        <v>90</v>
      </c>
      <c r="D8" s="193" t="s">
        <v>367</v>
      </c>
      <c r="E8" s="193" t="s">
        <v>362</v>
      </c>
      <c r="F8" s="194">
        <v>16168</v>
      </c>
    </row>
    <row r="9" spans="1:6" ht="15.75" x14ac:dyDescent="0.25">
      <c r="A9" s="192" t="str">
        <f t="shared" si="0"/>
        <v>Albany</v>
      </c>
      <c r="B9" s="192" t="s">
        <v>100</v>
      </c>
      <c r="C9" s="193" t="s">
        <v>90</v>
      </c>
      <c r="D9" s="193" t="s">
        <v>368</v>
      </c>
      <c r="E9" s="193" t="s">
        <v>362</v>
      </c>
      <c r="F9" s="194">
        <v>81591</v>
      </c>
    </row>
    <row r="10" spans="1:6" ht="15.75" x14ac:dyDescent="0.25">
      <c r="A10" s="192" t="str">
        <f t="shared" si="0"/>
        <v>Albany</v>
      </c>
      <c r="B10" s="192" t="s">
        <v>105</v>
      </c>
      <c r="C10" s="193" t="s">
        <v>90</v>
      </c>
      <c r="D10" s="193" t="s">
        <v>368</v>
      </c>
      <c r="E10" s="193" t="s">
        <v>377</v>
      </c>
      <c r="F10" s="194">
        <v>7793</v>
      </c>
    </row>
    <row r="11" spans="1:6" ht="15.75" x14ac:dyDescent="0.25">
      <c r="A11" s="192" t="str">
        <f t="shared" si="0"/>
        <v>Albany</v>
      </c>
      <c r="B11" s="192" t="s">
        <v>110</v>
      </c>
      <c r="C11" s="193" t="s">
        <v>90</v>
      </c>
      <c r="D11" s="193" t="s">
        <v>369</v>
      </c>
      <c r="E11" s="193" t="s">
        <v>362</v>
      </c>
      <c r="F11" s="194">
        <v>2620</v>
      </c>
    </row>
    <row r="12" spans="1:6" ht="15.75" x14ac:dyDescent="0.25">
      <c r="A12" s="192" t="str">
        <f t="shared" si="0"/>
        <v>Albany</v>
      </c>
      <c r="B12" s="192" t="s">
        <v>109</v>
      </c>
      <c r="C12" s="193" t="s">
        <v>90</v>
      </c>
      <c r="D12" s="193" t="s">
        <v>369</v>
      </c>
      <c r="E12" s="193" t="s">
        <v>378</v>
      </c>
      <c r="F12" s="194">
        <v>2620</v>
      </c>
    </row>
    <row r="13" spans="1:6" ht="15.75" x14ac:dyDescent="0.25">
      <c r="A13" s="192" t="str">
        <f t="shared" si="0"/>
        <v>Albany</v>
      </c>
      <c r="B13" s="192" t="s">
        <v>102</v>
      </c>
      <c r="C13" s="193" t="s">
        <v>90</v>
      </c>
      <c r="D13" s="193" t="s">
        <v>370</v>
      </c>
      <c r="E13" s="193" t="s">
        <v>362</v>
      </c>
      <c r="F13" s="194">
        <v>35303</v>
      </c>
    </row>
    <row r="14" spans="1:6" ht="15.75" x14ac:dyDescent="0.25">
      <c r="A14" s="192" t="str">
        <f t="shared" si="0"/>
        <v>Albany</v>
      </c>
      <c r="B14" s="192" t="s">
        <v>112</v>
      </c>
      <c r="C14" s="193" t="s">
        <v>90</v>
      </c>
      <c r="D14" s="193" t="s">
        <v>371</v>
      </c>
      <c r="E14" s="193" t="s">
        <v>362</v>
      </c>
      <c r="F14" s="194">
        <v>2692</v>
      </c>
    </row>
    <row r="15" spans="1:6" ht="15.75" x14ac:dyDescent="0.25">
      <c r="A15" s="192" t="str">
        <f t="shared" si="0"/>
        <v>Albany</v>
      </c>
      <c r="B15" s="192" t="s">
        <v>107</v>
      </c>
      <c r="C15" s="193" t="s">
        <v>90</v>
      </c>
      <c r="D15" s="193" t="s">
        <v>368</v>
      </c>
      <c r="E15" s="193" t="s">
        <v>379</v>
      </c>
      <c r="F15" s="194">
        <v>3990</v>
      </c>
    </row>
    <row r="16" spans="1:6" ht="15.75" x14ac:dyDescent="0.25">
      <c r="A16" s="192" t="str">
        <f t="shared" si="0"/>
        <v>Albany</v>
      </c>
      <c r="B16" s="192" t="s">
        <v>103</v>
      </c>
      <c r="C16" s="193" t="s">
        <v>90</v>
      </c>
      <c r="D16" s="193" t="s">
        <v>372</v>
      </c>
      <c r="E16" s="193" t="s">
        <v>362</v>
      </c>
      <c r="F16" s="194">
        <v>8648</v>
      </c>
    </row>
    <row r="17" spans="1:6" ht="15.75" x14ac:dyDescent="0.25">
      <c r="A17" s="192" t="str">
        <f t="shared" si="0"/>
        <v>Albany</v>
      </c>
      <c r="B17" s="192" t="s">
        <v>99</v>
      </c>
      <c r="C17" s="193" t="s">
        <v>90</v>
      </c>
      <c r="D17" s="193" t="s">
        <v>366</v>
      </c>
      <c r="E17" s="193" t="s">
        <v>380</v>
      </c>
      <c r="F17" s="194">
        <v>3268</v>
      </c>
    </row>
    <row r="18" spans="1:6" ht="15.75" x14ac:dyDescent="0.25">
      <c r="A18" s="192" t="str">
        <f t="shared" si="0"/>
        <v>Albany</v>
      </c>
      <c r="B18" s="192" t="s">
        <v>113</v>
      </c>
      <c r="C18" s="193" t="s">
        <v>90</v>
      </c>
      <c r="D18" s="193" t="s">
        <v>373</v>
      </c>
      <c r="E18" s="193" t="s">
        <v>362</v>
      </c>
      <c r="F18" s="194">
        <v>1843</v>
      </c>
    </row>
    <row r="19" spans="1:6" ht="15.75" x14ac:dyDescent="0.25">
      <c r="A19" s="192" t="str">
        <f t="shared" si="0"/>
        <v>Albany</v>
      </c>
      <c r="B19" s="192" t="s">
        <v>114</v>
      </c>
      <c r="C19" s="193" t="s">
        <v>90</v>
      </c>
      <c r="D19" s="193" t="s">
        <v>372</v>
      </c>
      <c r="E19" s="193" t="s">
        <v>381</v>
      </c>
      <c r="F19" s="194">
        <v>2789</v>
      </c>
    </row>
    <row r="20" spans="1:6" ht="15.75" x14ac:dyDescent="0.25">
      <c r="A20" s="192" t="str">
        <f t="shared" si="0"/>
        <v>Albany</v>
      </c>
      <c r="B20" s="192" t="s">
        <v>106</v>
      </c>
      <c r="C20" s="193" t="s">
        <v>90</v>
      </c>
      <c r="D20" s="193" t="s">
        <v>374</v>
      </c>
      <c r="E20" s="193" t="s">
        <v>362</v>
      </c>
      <c r="F20" s="194">
        <v>10254</v>
      </c>
    </row>
    <row r="21" spans="1:6" ht="15.75" x14ac:dyDescent="0.25">
      <c r="A21" s="192" t="str">
        <f t="shared" si="0"/>
        <v>Albany</v>
      </c>
      <c r="B21" s="192" t="s">
        <v>108</v>
      </c>
      <c r="C21" s="193" t="s">
        <v>90</v>
      </c>
      <c r="D21" s="193" t="s">
        <v>375</v>
      </c>
      <c r="E21" s="193" t="s">
        <v>362</v>
      </c>
      <c r="F21" s="194">
        <v>3361</v>
      </c>
    </row>
    <row r="22" spans="1:6" ht="15.75" x14ac:dyDescent="0.25">
      <c r="A22" s="192" t="str">
        <f t="shared" si="0"/>
        <v>Columbia</v>
      </c>
      <c r="B22" s="192" t="s">
        <v>141</v>
      </c>
      <c r="C22" s="193" t="s">
        <v>91</v>
      </c>
      <c r="D22" s="193" t="s">
        <v>383</v>
      </c>
      <c r="E22" s="193" t="s">
        <v>362</v>
      </c>
      <c r="F22" s="194">
        <v>1573</v>
      </c>
    </row>
    <row r="23" spans="1:6" ht="15.75" x14ac:dyDescent="0.25">
      <c r="A23" s="192" t="str">
        <f t="shared" si="0"/>
        <v>Columbia</v>
      </c>
      <c r="B23" s="192" t="s">
        <v>142</v>
      </c>
      <c r="C23" s="193" t="s">
        <v>91</v>
      </c>
      <c r="D23" s="193" t="s">
        <v>384</v>
      </c>
      <c r="E23" s="193" t="s">
        <v>362</v>
      </c>
      <c r="F23" s="194">
        <v>1654</v>
      </c>
    </row>
    <row r="24" spans="1:6" ht="15.75" x14ac:dyDescent="0.25">
      <c r="A24" s="192" t="str">
        <f t="shared" si="0"/>
        <v>Columbia</v>
      </c>
      <c r="B24" s="192" t="s">
        <v>135</v>
      </c>
      <c r="C24" s="193" t="s">
        <v>91</v>
      </c>
      <c r="D24" s="193" t="s">
        <v>385</v>
      </c>
      <c r="E24" s="193" t="s">
        <v>362</v>
      </c>
      <c r="F24" s="194">
        <v>1710</v>
      </c>
    </row>
    <row r="25" spans="1:6" ht="15.75" x14ac:dyDescent="0.25">
      <c r="A25" s="192" t="str">
        <f t="shared" si="0"/>
        <v>Columbia</v>
      </c>
      <c r="B25" s="192" t="s">
        <v>131</v>
      </c>
      <c r="C25" s="193" t="s">
        <v>91</v>
      </c>
      <c r="D25" s="193" t="s">
        <v>386</v>
      </c>
      <c r="E25" s="193" t="s">
        <v>362</v>
      </c>
      <c r="F25" s="194">
        <v>4128</v>
      </c>
    </row>
    <row r="26" spans="1:6" ht="15.75" x14ac:dyDescent="0.25">
      <c r="A26" s="192" t="str">
        <f t="shared" si="0"/>
        <v>Columbia</v>
      </c>
      <c r="B26" s="192" t="s">
        <v>149</v>
      </c>
      <c r="C26" s="193" t="s">
        <v>91</v>
      </c>
      <c r="D26" s="193" t="s">
        <v>386</v>
      </c>
      <c r="E26" s="193" t="s">
        <v>405</v>
      </c>
      <c r="F26" s="194">
        <v>710</v>
      </c>
    </row>
    <row r="27" spans="1:6" ht="15.75" x14ac:dyDescent="0.25">
      <c r="A27" s="192" t="str">
        <f t="shared" si="0"/>
        <v>Columbia</v>
      </c>
      <c r="B27" s="192" t="s">
        <v>149</v>
      </c>
      <c r="C27" s="193" t="s">
        <v>91</v>
      </c>
      <c r="D27" s="193" t="s">
        <v>392</v>
      </c>
      <c r="E27" s="193" t="s">
        <v>405</v>
      </c>
      <c r="F27" s="194">
        <v>1060</v>
      </c>
    </row>
    <row r="28" spans="1:6" ht="15.75" x14ac:dyDescent="0.25">
      <c r="A28" s="192" t="str">
        <f t="shared" si="0"/>
        <v>Columbia</v>
      </c>
      <c r="B28" s="192" t="s">
        <v>132</v>
      </c>
      <c r="C28" s="193" t="s">
        <v>91</v>
      </c>
      <c r="D28" s="193" t="s">
        <v>387</v>
      </c>
      <c r="E28" s="193" t="s">
        <v>362</v>
      </c>
      <c r="F28" s="194">
        <v>6021</v>
      </c>
    </row>
    <row r="29" spans="1:6" ht="15.75" x14ac:dyDescent="0.25">
      <c r="A29" s="192" t="str">
        <f t="shared" si="0"/>
        <v>Columbia</v>
      </c>
      <c r="B29" s="192" t="s">
        <v>150</v>
      </c>
      <c r="C29" s="193" t="s">
        <v>91</v>
      </c>
      <c r="D29" s="193" t="s">
        <v>388</v>
      </c>
      <c r="E29" s="193" t="s">
        <v>362</v>
      </c>
      <c r="F29" s="194">
        <v>1965</v>
      </c>
    </row>
    <row r="30" spans="1:6" ht="15.75" x14ac:dyDescent="0.25">
      <c r="A30" s="192" t="str">
        <f t="shared" si="0"/>
        <v>Columbia</v>
      </c>
      <c r="B30" s="192" t="str">
        <f>IF(D30="",C30,IF(E30="",D30,E30))</f>
        <v>Columbia County</v>
      </c>
      <c r="C30" s="193" t="s">
        <v>91</v>
      </c>
      <c r="D30" s="193" t="s">
        <v>362</v>
      </c>
      <c r="E30" s="193" t="s">
        <v>362</v>
      </c>
      <c r="F30" s="194">
        <f>SUM(F31:F38,F40:F41,F43:F45,F22:F25,F28:F29)</f>
        <v>63096</v>
      </c>
    </row>
    <row r="31" spans="1:6" ht="15.75" x14ac:dyDescent="0.25">
      <c r="A31" s="192" t="str">
        <f t="shared" si="0"/>
        <v>Columbia</v>
      </c>
      <c r="B31" s="192" t="s">
        <v>138</v>
      </c>
      <c r="C31" s="193" t="s">
        <v>91</v>
      </c>
      <c r="D31" s="193" t="s">
        <v>389</v>
      </c>
      <c r="E31" s="193" t="s">
        <v>362</v>
      </c>
      <c r="F31" s="194">
        <v>3615</v>
      </c>
    </row>
    <row r="32" spans="1:6" ht="15.75" x14ac:dyDescent="0.25">
      <c r="A32" s="192" t="str">
        <f t="shared" si="0"/>
        <v>Columbia</v>
      </c>
      <c r="B32" s="192" t="s">
        <v>148</v>
      </c>
      <c r="C32" s="193" t="s">
        <v>91</v>
      </c>
      <c r="D32" s="193" t="s">
        <v>390</v>
      </c>
      <c r="E32" s="193" t="s">
        <v>362</v>
      </c>
      <c r="F32" s="194">
        <v>1668</v>
      </c>
    </row>
    <row r="33" spans="1:6" ht="15.75" x14ac:dyDescent="0.25">
      <c r="A33" s="192" t="str">
        <f t="shared" si="0"/>
        <v>Columbia</v>
      </c>
      <c r="B33" s="192" t="s">
        <v>147</v>
      </c>
      <c r="C33" s="193" t="s">
        <v>91</v>
      </c>
      <c r="D33" s="193" t="s">
        <v>391</v>
      </c>
      <c r="E33" s="193" t="s">
        <v>362</v>
      </c>
      <c r="F33" s="194">
        <v>1954</v>
      </c>
    </row>
    <row r="34" spans="1:6" ht="15.75" x14ac:dyDescent="0.25">
      <c r="A34" s="192" t="str">
        <f t="shared" ref="A34:A65" si="1">LEFT(C34,LEN(C34)-7)</f>
        <v>Columbia</v>
      </c>
      <c r="B34" s="192" t="s">
        <v>137</v>
      </c>
      <c r="C34" s="193" t="s">
        <v>91</v>
      </c>
      <c r="D34" s="193" t="s">
        <v>392</v>
      </c>
      <c r="E34" s="193" t="s">
        <v>362</v>
      </c>
      <c r="F34" s="194">
        <v>5402</v>
      </c>
    </row>
    <row r="35" spans="1:6" ht="15.75" x14ac:dyDescent="0.25">
      <c r="A35" s="192" t="str">
        <f t="shared" si="1"/>
        <v>Columbia</v>
      </c>
      <c r="B35" s="192" t="s">
        <v>133</v>
      </c>
      <c r="C35" s="193" t="s">
        <v>91</v>
      </c>
      <c r="D35" s="193" t="s">
        <v>393</v>
      </c>
      <c r="E35" s="193" t="s">
        <v>362</v>
      </c>
      <c r="F35" s="194">
        <v>4165</v>
      </c>
    </row>
    <row r="36" spans="1:6" ht="15.75" x14ac:dyDescent="0.25">
      <c r="A36" s="192" t="str">
        <f t="shared" si="1"/>
        <v>Columbia</v>
      </c>
      <c r="B36" s="192" t="s">
        <v>139</v>
      </c>
      <c r="C36" s="193" t="s">
        <v>91</v>
      </c>
      <c r="D36" s="193" t="s">
        <v>394</v>
      </c>
      <c r="E36" s="193" t="s">
        <v>362</v>
      </c>
      <c r="F36" s="194">
        <v>1927</v>
      </c>
    </row>
    <row r="37" spans="1:6" ht="15.75" x14ac:dyDescent="0.25">
      <c r="A37" s="192" t="str">
        <f t="shared" si="1"/>
        <v>Columbia</v>
      </c>
      <c r="B37" s="192" t="s">
        <v>136</v>
      </c>
      <c r="C37" s="193" t="s">
        <v>91</v>
      </c>
      <c r="D37" s="193" t="s">
        <v>395</v>
      </c>
      <c r="E37" s="193" t="s">
        <v>362</v>
      </c>
      <c r="F37" s="194">
        <v>6713</v>
      </c>
    </row>
    <row r="38" spans="1:6" ht="15.75" x14ac:dyDescent="0.25">
      <c r="A38" s="192" t="str">
        <f t="shared" si="1"/>
        <v>Columbia</v>
      </c>
      <c r="B38" s="192" t="s">
        <v>134</v>
      </c>
      <c r="C38" s="193" t="s">
        <v>91</v>
      </c>
      <c r="D38" s="193" t="s">
        <v>396</v>
      </c>
      <c r="E38" s="193" t="s">
        <v>362</v>
      </c>
      <c r="F38" s="194">
        <v>8498</v>
      </c>
    </row>
    <row r="39" spans="1:6" ht="15.75" x14ac:dyDescent="0.25">
      <c r="A39" s="192" t="str">
        <f t="shared" si="1"/>
        <v>Columbia</v>
      </c>
      <c r="B39" s="192" t="s">
        <v>151</v>
      </c>
      <c r="C39" s="193" t="s">
        <v>91</v>
      </c>
      <c r="D39" s="193" t="s">
        <v>396</v>
      </c>
      <c r="E39" s="193" t="s">
        <v>402</v>
      </c>
      <c r="F39" s="194">
        <v>1211</v>
      </c>
    </row>
    <row r="40" spans="1:6" ht="15.75" x14ac:dyDescent="0.25">
      <c r="A40" s="192" t="str">
        <f t="shared" si="1"/>
        <v>Columbia</v>
      </c>
      <c r="B40" s="192" t="s">
        <v>140</v>
      </c>
      <c r="C40" s="193" t="s">
        <v>91</v>
      </c>
      <c r="D40" s="193" t="s">
        <v>397</v>
      </c>
      <c r="E40" s="193" t="s">
        <v>362</v>
      </c>
      <c r="F40" s="194">
        <v>3646</v>
      </c>
    </row>
    <row r="41" spans="1:6" ht="15.75" x14ac:dyDescent="0.25">
      <c r="A41" s="192" t="str">
        <f t="shared" si="1"/>
        <v>Columbia</v>
      </c>
      <c r="B41" s="192" t="s">
        <v>143</v>
      </c>
      <c r="C41" s="193" t="s">
        <v>91</v>
      </c>
      <c r="D41" s="193" t="s">
        <v>398</v>
      </c>
      <c r="E41" s="193" t="s">
        <v>362</v>
      </c>
      <c r="F41" s="194">
        <v>2305</v>
      </c>
    </row>
    <row r="42" spans="1:6" ht="15.75" x14ac:dyDescent="0.25">
      <c r="A42" s="192" t="str">
        <f t="shared" si="1"/>
        <v>Columbia</v>
      </c>
      <c r="B42" s="192" t="s">
        <v>153</v>
      </c>
      <c r="C42" s="193" t="s">
        <v>91</v>
      </c>
      <c r="D42" s="193" t="s">
        <v>387</v>
      </c>
      <c r="E42" s="193" t="s">
        <v>403</v>
      </c>
      <c r="F42" s="194">
        <v>1379</v>
      </c>
    </row>
    <row r="43" spans="1:6" ht="15.75" x14ac:dyDescent="0.25">
      <c r="A43" s="192" t="str">
        <f t="shared" si="1"/>
        <v>Columbia</v>
      </c>
      <c r="B43" s="192" t="s">
        <v>144</v>
      </c>
      <c r="C43" s="193" t="s">
        <v>91</v>
      </c>
      <c r="D43" s="193" t="s">
        <v>399</v>
      </c>
      <c r="E43" s="193" t="s">
        <v>362</v>
      </c>
      <c r="F43" s="194">
        <v>2815</v>
      </c>
    </row>
    <row r="44" spans="1:6" ht="15.75" x14ac:dyDescent="0.25">
      <c r="A44" s="192" t="str">
        <f t="shared" si="1"/>
        <v>Columbia</v>
      </c>
      <c r="B44" s="192" t="s">
        <v>145</v>
      </c>
      <c r="C44" s="193" t="s">
        <v>91</v>
      </c>
      <c r="D44" s="193" t="s">
        <v>400</v>
      </c>
      <c r="E44" s="193" t="s">
        <v>362</v>
      </c>
      <c r="F44" s="194">
        <v>2027</v>
      </c>
    </row>
    <row r="45" spans="1:6" ht="15.75" x14ac:dyDescent="0.25">
      <c r="A45" s="192" t="str">
        <f t="shared" si="1"/>
        <v>Columbia</v>
      </c>
      <c r="B45" s="192" t="s">
        <v>146</v>
      </c>
      <c r="C45" s="193" t="s">
        <v>91</v>
      </c>
      <c r="D45" s="193" t="s">
        <v>401</v>
      </c>
      <c r="E45" s="193" t="s">
        <v>362</v>
      </c>
      <c r="F45" s="194">
        <v>1310</v>
      </c>
    </row>
    <row r="46" spans="1:6" ht="15.75" x14ac:dyDescent="0.25">
      <c r="A46" s="192" t="str">
        <f t="shared" si="1"/>
        <v>Columbia</v>
      </c>
      <c r="B46" s="192" t="s">
        <v>152</v>
      </c>
      <c r="C46" s="193" t="s">
        <v>91</v>
      </c>
      <c r="D46" s="193" t="s">
        <v>396</v>
      </c>
      <c r="E46" s="193" t="s">
        <v>404</v>
      </c>
      <c r="F46" s="194">
        <v>1819</v>
      </c>
    </row>
    <row r="47" spans="1:6" ht="15.75" x14ac:dyDescent="0.25">
      <c r="A47" s="192" t="str">
        <f t="shared" si="1"/>
        <v>Greene</v>
      </c>
      <c r="B47" s="192" t="s">
        <v>168</v>
      </c>
      <c r="C47" s="193" t="s">
        <v>92</v>
      </c>
      <c r="D47" s="193" t="s">
        <v>382</v>
      </c>
      <c r="E47" s="193" t="s">
        <v>362</v>
      </c>
      <c r="F47" s="194">
        <v>784</v>
      </c>
    </row>
    <row r="48" spans="1:6" ht="15.75" x14ac:dyDescent="0.25">
      <c r="A48" s="192" t="str">
        <f t="shared" si="1"/>
        <v>Greene</v>
      </c>
      <c r="B48" s="192" t="s">
        <v>158</v>
      </c>
      <c r="C48" s="193" t="s">
        <v>92</v>
      </c>
      <c r="D48" s="193" t="s">
        <v>407</v>
      </c>
      <c r="E48" s="193" t="s">
        <v>362</v>
      </c>
      <c r="F48" s="194">
        <v>4089</v>
      </c>
    </row>
    <row r="49" spans="1:6" ht="15.75" x14ac:dyDescent="0.25">
      <c r="A49" s="192" t="str">
        <f t="shared" si="1"/>
        <v>Greene</v>
      </c>
      <c r="B49" s="192" t="s">
        <v>167</v>
      </c>
      <c r="C49" s="193" t="s">
        <v>92</v>
      </c>
      <c r="D49" s="193" t="s">
        <v>407</v>
      </c>
      <c r="E49" s="193" t="s">
        <v>408</v>
      </c>
      <c r="F49" s="194">
        <v>1668</v>
      </c>
    </row>
    <row r="50" spans="1:6" ht="15.75" x14ac:dyDescent="0.25">
      <c r="A50" s="192" t="str">
        <f t="shared" si="1"/>
        <v>Greene</v>
      </c>
      <c r="B50" s="192" t="s">
        <v>156</v>
      </c>
      <c r="C50" s="193" t="s">
        <v>92</v>
      </c>
      <c r="D50" s="193" t="s">
        <v>413</v>
      </c>
      <c r="E50" s="193" t="s">
        <v>362</v>
      </c>
      <c r="F50" s="194">
        <v>6670</v>
      </c>
    </row>
    <row r="51" spans="1:6" ht="15.75" x14ac:dyDescent="0.25">
      <c r="A51" s="192" t="str">
        <f t="shared" si="1"/>
        <v>Greene</v>
      </c>
      <c r="B51" s="192" t="s">
        <v>154</v>
      </c>
      <c r="C51" s="193" t="s">
        <v>92</v>
      </c>
      <c r="D51" s="193" t="s">
        <v>409</v>
      </c>
      <c r="E51" s="193" t="s">
        <v>362</v>
      </c>
      <c r="F51" s="194">
        <v>11775</v>
      </c>
    </row>
    <row r="52" spans="1:6" ht="15.75" x14ac:dyDescent="0.25">
      <c r="A52" s="192" t="str">
        <f t="shared" si="1"/>
        <v>Greene</v>
      </c>
      <c r="B52" s="192" t="s">
        <v>160</v>
      </c>
      <c r="C52" s="193" t="s">
        <v>92</v>
      </c>
      <c r="D52" s="193" t="s">
        <v>409</v>
      </c>
      <c r="E52" s="193" t="s">
        <v>410</v>
      </c>
      <c r="F52" s="194">
        <v>4081</v>
      </c>
    </row>
    <row r="53" spans="1:6" ht="15.75" x14ac:dyDescent="0.25">
      <c r="A53" s="192" t="str">
        <f t="shared" si="1"/>
        <v>Greene</v>
      </c>
      <c r="B53" s="192" t="s">
        <v>155</v>
      </c>
      <c r="C53" s="193" t="s">
        <v>92</v>
      </c>
      <c r="D53" s="193" t="s">
        <v>411</v>
      </c>
      <c r="E53" s="193" t="s">
        <v>362</v>
      </c>
      <c r="F53" s="194">
        <v>8918</v>
      </c>
    </row>
    <row r="54" spans="1:6" ht="15.75" x14ac:dyDescent="0.25">
      <c r="A54" s="192" t="str">
        <f t="shared" si="1"/>
        <v>Greene</v>
      </c>
      <c r="B54" s="192" t="s">
        <v>164</v>
      </c>
      <c r="C54" s="193" t="s">
        <v>92</v>
      </c>
      <c r="D54" s="193" t="s">
        <v>411</v>
      </c>
      <c r="E54" s="193" t="s">
        <v>412</v>
      </c>
      <c r="F54" s="194">
        <v>2813</v>
      </c>
    </row>
    <row r="55" spans="1:6" ht="15.75" x14ac:dyDescent="0.25">
      <c r="A55" s="192" t="str">
        <f t="shared" si="1"/>
        <v>Greene</v>
      </c>
      <c r="B55" s="192" t="s">
        <v>159</v>
      </c>
      <c r="C55" s="193" t="s">
        <v>92</v>
      </c>
      <c r="D55" s="193" t="s">
        <v>414</v>
      </c>
      <c r="E55" s="193" t="s">
        <v>362</v>
      </c>
      <c r="F55" s="194">
        <v>2725</v>
      </c>
    </row>
    <row r="56" spans="1:6" ht="15.75" x14ac:dyDescent="0.25">
      <c r="A56" s="192" t="str">
        <f t="shared" si="1"/>
        <v>Greene</v>
      </c>
      <c r="B56" s="192" t="s">
        <v>92</v>
      </c>
      <c r="C56" s="193" t="s">
        <v>92</v>
      </c>
      <c r="D56" s="193" t="s">
        <v>362</v>
      </c>
      <c r="E56" s="193" t="s">
        <v>362</v>
      </c>
      <c r="F56" s="194">
        <v>49221</v>
      </c>
    </row>
    <row r="57" spans="1:6" ht="15.75" x14ac:dyDescent="0.25">
      <c r="A57" s="192" t="str">
        <f t="shared" si="1"/>
        <v>Greene</v>
      </c>
      <c r="B57" s="192" t="s">
        <v>162</v>
      </c>
      <c r="C57" s="193" t="s">
        <v>92</v>
      </c>
      <c r="D57" s="193" t="s">
        <v>424</v>
      </c>
      <c r="E57" s="193" t="s">
        <v>362</v>
      </c>
      <c r="F57" s="194">
        <v>3739</v>
      </c>
    </row>
    <row r="58" spans="1:6" ht="15.75" x14ac:dyDescent="0.25">
      <c r="A58" s="192" t="str">
        <f t="shared" si="1"/>
        <v>Greene</v>
      </c>
      <c r="B58" s="192" t="s">
        <v>172</v>
      </c>
      <c r="C58" s="193" t="s">
        <v>92</v>
      </c>
      <c r="D58" s="193" t="s">
        <v>415</v>
      </c>
      <c r="E58" s="193" t="s">
        <v>362</v>
      </c>
      <c r="F58" s="194">
        <v>258</v>
      </c>
    </row>
    <row r="59" spans="1:6" ht="15.75" x14ac:dyDescent="0.25">
      <c r="A59" s="192" t="str">
        <f t="shared" si="1"/>
        <v>Greene</v>
      </c>
      <c r="B59" s="192" t="s">
        <v>161</v>
      </c>
      <c r="C59" s="193" t="s">
        <v>92</v>
      </c>
      <c r="D59" s="193" t="s">
        <v>416</v>
      </c>
      <c r="E59" s="193" t="s">
        <v>362</v>
      </c>
      <c r="F59" s="194">
        <v>2732</v>
      </c>
    </row>
    <row r="60" spans="1:6" ht="15.75" x14ac:dyDescent="0.25">
      <c r="A60" s="192" t="str">
        <f t="shared" si="1"/>
        <v>Greene</v>
      </c>
      <c r="B60" s="192" t="s">
        <v>170</v>
      </c>
      <c r="C60" s="193" t="s">
        <v>92</v>
      </c>
      <c r="D60" s="193" t="s">
        <v>416</v>
      </c>
      <c r="E60" s="193" t="s">
        <v>422</v>
      </c>
      <c r="F60" s="194">
        <v>502</v>
      </c>
    </row>
    <row r="61" spans="1:6" ht="15.75" x14ac:dyDescent="0.25">
      <c r="A61" s="192" t="str">
        <f t="shared" si="1"/>
        <v>Greene</v>
      </c>
      <c r="B61" s="192" t="s">
        <v>165</v>
      </c>
      <c r="C61" s="193" t="s">
        <v>92</v>
      </c>
      <c r="D61" s="193" t="s">
        <v>417</v>
      </c>
      <c r="E61" s="193" t="s">
        <v>362</v>
      </c>
      <c r="F61" s="194">
        <v>953</v>
      </c>
    </row>
    <row r="62" spans="1:6" ht="15.75" x14ac:dyDescent="0.25">
      <c r="A62" s="192" t="str">
        <f t="shared" si="1"/>
        <v>Greene</v>
      </c>
      <c r="B62" s="192" t="s">
        <v>166</v>
      </c>
      <c r="C62" s="193" t="s">
        <v>92</v>
      </c>
      <c r="D62" s="193" t="s">
        <v>418</v>
      </c>
      <c r="E62" s="193" t="s">
        <v>362</v>
      </c>
      <c r="F62" s="194">
        <v>805</v>
      </c>
    </row>
    <row r="63" spans="1:6" ht="15.75" x14ac:dyDescent="0.25">
      <c r="A63" s="192" t="str">
        <f t="shared" si="1"/>
        <v>Greene</v>
      </c>
      <c r="B63" s="192" t="s">
        <v>157</v>
      </c>
      <c r="C63" s="193" t="s">
        <v>92</v>
      </c>
      <c r="D63" s="193" t="s">
        <v>419</v>
      </c>
      <c r="E63" s="193" t="s">
        <v>362</v>
      </c>
      <c r="F63" s="194">
        <v>3370</v>
      </c>
    </row>
    <row r="64" spans="1:6" ht="15.75" x14ac:dyDescent="0.25">
      <c r="A64" s="192" t="str">
        <f t="shared" si="1"/>
        <v>Greene</v>
      </c>
      <c r="B64" s="192" t="s">
        <v>169</v>
      </c>
      <c r="C64" s="193" t="s">
        <v>92</v>
      </c>
      <c r="D64" s="193" t="s">
        <v>420</v>
      </c>
      <c r="E64" s="193" t="s">
        <v>362</v>
      </c>
      <c r="F64" s="194">
        <v>700</v>
      </c>
    </row>
    <row r="65" spans="1:6" ht="15.75" x14ac:dyDescent="0.25">
      <c r="A65" s="192" t="str">
        <f t="shared" si="1"/>
        <v>Greene</v>
      </c>
      <c r="B65" s="192" t="s">
        <v>171</v>
      </c>
      <c r="C65" s="193" t="s">
        <v>92</v>
      </c>
      <c r="D65" s="193" t="s">
        <v>416</v>
      </c>
      <c r="E65" s="193" t="s">
        <v>423</v>
      </c>
      <c r="F65" s="194">
        <v>539</v>
      </c>
    </row>
    <row r="66" spans="1:6" ht="15.75" x14ac:dyDescent="0.25">
      <c r="A66" s="192" t="str">
        <f t="shared" ref="A66:A97" si="2">LEFT(C66,LEN(C66)-7)</f>
        <v>Greene</v>
      </c>
      <c r="B66" s="192" t="s">
        <v>163</v>
      </c>
      <c r="C66" s="193" t="s">
        <v>92</v>
      </c>
      <c r="D66" s="193" t="s">
        <v>421</v>
      </c>
      <c r="E66" s="193" t="s">
        <v>362</v>
      </c>
      <c r="F66" s="194">
        <v>1703</v>
      </c>
    </row>
    <row r="67" spans="1:6" ht="15.75" x14ac:dyDescent="0.25">
      <c r="A67" s="192" t="str">
        <f t="shared" si="2"/>
        <v>Rensselaer</v>
      </c>
      <c r="B67" s="192" t="s">
        <v>187</v>
      </c>
      <c r="C67" s="193" t="s">
        <v>93</v>
      </c>
      <c r="D67" s="193" t="s">
        <v>432</v>
      </c>
      <c r="E67" s="193" t="s">
        <v>362</v>
      </c>
      <c r="F67" s="194">
        <v>1880</v>
      </c>
    </row>
    <row r="68" spans="1:6" ht="15.75" x14ac:dyDescent="0.25">
      <c r="A68" s="192" t="str">
        <f t="shared" si="2"/>
        <v>Rensselaer</v>
      </c>
      <c r="B68" s="192" t="s">
        <v>178</v>
      </c>
      <c r="C68" s="193" t="s">
        <v>93</v>
      </c>
      <c r="D68" s="193" t="s">
        <v>433</v>
      </c>
      <c r="E68" s="193" t="s">
        <v>362</v>
      </c>
      <c r="F68" s="194">
        <v>11941</v>
      </c>
    </row>
    <row r="69" spans="1:6" ht="15.75" x14ac:dyDescent="0.25">
      <c r="A69" s="192" t="str">
        <f t="shared" si="2"/>
        <v>Rensselaer</v>
      </c>
      <c r="B69" s="192" t="s">
        <v>190</v>
      </c>
      <c r="C69" s="193" t="s">
        <v>93</v>
      </c>
      <c r="D69" s="193" t="s">
        <v>427</v>
      </c>
      <c r="E69" s="193" t="s">
        <v>428</v>
      </c>
      <c r="F69" s="194">
        <v>1473</v>
      </c>
    </row>
    <row r="70" spans="1:6" ht="15.75" x14ac:dyDescent="0.25">
      <c r="A70" s="192" t="str">
        <f t="shared" si="2"/>
        <v>Rensselaer</v>
      </c>
      <c r="B70" s="192" t="s">
        <v>174</v>
      </c>
      <c r="C70" s="193" t="s">
        <v>93</v>
      </c>
      <c r="D70" s="193" t="s">
        <v>434</v>
      </c>
      <c r="E70" s="193" t="s">
        <v>362</v>
      </c>
      <c r="F70" s="194">
        <v>16473</v>
      </c>
    </row>
    <row r="71" spans="1:6" ht="15.75" x14ac:dyDescent="0.25">
      <c r="A71" s="192" t="str">
        <f t="shared" si="2"/>
        <v>Rensselaer</v>
      </c>
      <c r="B71" s="192" t="s">
        <v>194</v>
      </c>
      <c r="C71" s="193" t="s">
        <v>93</v>
      </c>
      <c r="D71" s="193" t="s">
        <v>425</v>
      </c>
      <c r="E71" s="193" t="s">
        <v>429</v>
      </c>
      <c r="F71" s="194">
        <v>587</v>
      </c>
    </row>
    <row r="72" spans="1:6" ht="15.75" x14ac:dyDescent="0.25">
      <c r="A72" s="192" t="str">
        <f t="shared" si="2"/>
        <v>Rensselaer</v>
      </c>
      <c r="B72" s="192" t="s">
        <v>188</v>
      </c>
      <c r="C72" s="193" t="s">
        <v>93</v>
      </c>
      <c r="D72" s="193" t="s">
        <v>435</v>
      </c>
      <c r="E72" s="193" t="s">
        <v>362</v>
      </c>
      <c r="F72" s="194">
        <v>2130</v>
      </c>
    </row>
    <row r="73" spans="1:6" ht="15.75" x14ac:dyDescent="0.25">
      <c r="A73" s="192" t="str">
        <f t="shared" si="2"/>
        <v>Rensselaer</v>
      </c>
      <c r="B73" s="192" t="s">
        <v>186</v>
      </c>
      <c r="C73" s="193" t="s">
        <v>93</v>
      </c>
      <c r="D73" s="193" t="s">
        <v>430</v>
      </c>
      <c r="E73" s="193" t="s">
        <v>431</v>
      </c>
      <c r="F73" s="194">
        <v>3501</v>
      </c>
    </row>
    <row r="74" spans="1:6" ht="15.75" x14ac:dyDescent="0.25">
      <c r="A74" s="192" t="str">
        <f t="shared" si="2"/>
        <v>Rensselaer</v>
      </c>
      <c r="B74" s="192" t="s">
        <v>181</v>
      </c>
      <c r="C74" s="193" t="s">
        <v>93</v>
      </c>
      <c r="D74" s="193" t="s">
        <v>430</v>
      </c>
      <c r="E74" s="193" t="s">
        <v>362</v>
      </c>
      <c r="F74" s="194">
        <v>6924</v>
      </c>
    </row>
    <row r="75" spans="1:6" ht="15.75" x14ac:dyDescent="0.25">
      <c r="A75" s="192" t="str">
        <f t="shared" si="2"/>
        <v>Rensselaer</v>
      </c>
      <c r="B75" s="192" t="s">
        <v>183</v>
      </c>
      <c r="C75" s="193" t="s">
        <v>93</v>
      </c>
      <c r="D75" s="193" t="s">
        <v>425</v>
      </c>
      <c r="E75" s="193" t="s">
        <v>362</v>
      </c>
      <c r="F75" s="194">
        <v>4789</v>
      </c>
    </row>
    <row r="76" spans="1:6" ht="15.75" x14ac:dyDescent="0.25">
      <c r="A76" s="192" t="str">
        <f t="shared" si="2"/>
        <v>Rensselaer</v>
      </c>
      <c r="B76" s="192" t="s">
        <v>191</v>
      </c>
      <c r="C76" s="193" t="s">
        <v>93</v>
      </c>
      <c r="D76" s="193" t="s">
        <v>425</v>
      </c>
      <c r="E76" s="193" t="s">
        <v>426</v>
      </c>
      <c r="F76" s="194">
        <v>1069</v>
      </c>
    </row>
    <row r="77" spans="1:6" ht="15.75" x14ac:dyDescent="0.25">
      <c r="A77" s="192" t="str">
        <f t="shared" si="2"/>
        <v>Rensselaer</v>
      </c>
      <c r="B77" s="192" t="s">
        <v>191</v>
      </c>
      <c r="C77" s="193" t="s">
        <v>93</v>
      </c>
      <c r="D77" s="193" t="s">
        <v>427</v>
      </c>
      <c r="E77" s="193" t="s">
        <v>426</v>
      </c>
      <c r="F77" s="194">
        <v>64</v>
      </c>
    </row>
    <row r="78" spans="1:6" ht="15.75" x14ac:dyDescent="0.25">
      <c r="A78" s="192" t="str">
        <f t="shared" si="2"/>
        <v>Rensselaer</v>
      </c>
      <c r="B78" s="192" t="s">
        <v>176</v>
      </c>
      <c r="C78" s="193" t="s">
        <v>93</v>
      </c>
      <c r="D78" s="193" t="s">
        <v>436</v>
      </c>
      <c r="E78" s="193" t="s">
        <v>362</v>
      </c>
      <c r="F78" s="194">
        <v>12075</v>
      </c>
    </row>
    <row r="79" spans="1:6" ht="15.75" x14ac:dyDescent="0.25">
      <c r="A79" s="192" t="str">
        <f t="shared" si="2"/>
        <v>Rensselaer</v>
      </c>
      <c r="B79" s="192" t="s">
        <v>189</v>
      </c>
      <c r="C79" s="193" t="s">
        <v>93</v>
      </c>
      <c r="D79" s="193" t="s">
        <v>437</v>
      </c>
      <c r="E79" s="193" t="s">
        <v>362</v>
      </c>
      <c r="F79" s="194">
        <v>1525</v>
      </c>
    </row>
    <row r="80" spans="1:6" ht="15.75" x14ac:dyDescent="0.25">
      <c r="A80" s="192" t="str">
        <f t="shared" si="2"/>
        <v>Rensselaer</v>
      </c>
      <c r="B80" s="192" t="s">
        <v>182</v>
      </c>
      <c r="C80" s="193" t="s">
        <v>93</v>
      </c>
      <c r="D80" s="193" t="s">
        <v>438</v>
      </c>
      <c r="E80" s="193" t="s">
        <v>362</v>
      </c>
      <c r="F80" s="194">
        <v>5735</v>
      </c>
    </row>
    <row r="81" spans="1:6" ht="15.75" x14ac:dyDescent="0.25">
      <c r="A81" s="192" t="str">
        <f t="shared" si="2"/>
        <v>Rensselaer</v>
      </c>
      <c r="B81" s="192" t="s">
        <v>184</v>
      </c>
      <c r="C81" s="193" t="s">
        <v>93</v>
      </c>
      <c r="D81" s="193" t="s">
        <v>439</v>
      </c>
      <c r="E81" s="193" t="s">
        <v>362</v>
      </c>
      <c r="F81" s="194">
        <v>4530</v>
      </c>
    </row>
    <row r="82" spans="1:6" ht="15.75" x14ac:dyDescent="0.25">
      <c r="A82" s="192" t="str">
        <f t="shared" si="2"/>
        <v>Rensselaer</v>
      </c>
      <c r="B82" s="192" t="s">
        <v>177</v>
      </c>
      <c r="C82" s="193" t="s">
        <v>93</v>
      </c>
      <c r="D82" s="193" t="s">
        <v>440</v>
      </c>
      <c r="E82" s="193" t="s">
        <v>362</v>
      </c>
      <c r="F82" s="194">
        <v>9392</v>
      </c>
    </row>
    <row r="83" spans="1:6" ht="15.75" x14ac:dyDescent="0.25">
      <c r="A83" s="192" t="str">
        <f t="shared" si="2"/>
        <v>Rensselaer</v>
      </c>
      <c r="B83" s="192" t="str">
        <f>IF(D83="",C83,IF(E83="",D83,E83))</f>
        <v>Rensselaer County</v>
      </c>
      <c r="C83" s="193" t="s">
        <v>93</v>
      </c>
      <c r="D83" s="193" t="s">
        <v>362</v>
      </c>
      <c r="E83" s="193" t="s">
        <v>362</v>
      </c>
      <c r="F83" s="194">
        <v>159429</v>
      </c>
    </row>
    <row r="84" spans="1:6" ht="15.75" x14ac:dyDescent="0.25">
      <c r="A84" s="192" t="str">
        <f t="shared" si="2"/>
        <v>Rensselaer</v>
      </c>
      <c r="B84" s="192" t="s">
        <v>180</v>
      </c>
      <c r="C84" s="193" t="s">
        <v>93</v>
      </c>
      <c r="D84" s="193" t="s">
        <v>441</v>
      </c>
      <c r="E84" s="193" t="s">
        <v>362</v>
      </c>
      <c r="F84" s="194">
        <v>8530</v>
      </c>
    </row>
    <row r="85" spans="1:6" ht="15.75" x14ac:dyDescent="0.25">
      <c r="A85" s="192" t="str">
        <f t="shared" si="2"/>
        <v>Rensselaer</v>
      </c>
      <c r="B85" s="192" t="s">
        <v>179</v>
      </c>
      <c r="C85" s="193" t="s">
        <v>93</v>
      </c>
      <c r="D85" s="193" t="s">
        <v>442</v>
      </c>
      <c r="E85" s="193" t="s">
        <v>362</v>
      </c>
      <c r="F85" s="194">
        <v>7679</v>
      </c>
    </row>
    <row r="86" spans="1:6" ht="15.75" x14ac:dyDescent="0.25">
      <c r="A86" s="192" t="str">
        <f t="shared" si="2"/>
        <v>Rensselaer</v>
      </c>
      <c r="B86" s="192" t="s">
        <v>192</v>
      </c>
      <c r="C86" s="193" t="s">
        <v>93</v>
      </c>
      <c r="D86" s="193" t="s">
        <v>442</v>
      </c>
      <c r="E86" s="193" t="s">
        <v>445</v>
      </c>
      <c r="F86" s="194">
        <v>592</v>
      </c>
    </row>
    <row r="87" spans="1:6" ht="15.75" x14ac:dyDescent="0.25">
      <c r="A87" s="192" t="str">
        <f t="shared" si="2"/>
        <v>Rensselaer</v>
      </c>
      <c r="B87" s="192" t="s">
        <v>175</v>
      </c>
      <c r="C87" s="193" t="s">
        <v>93</v>
      </c>
      <c r="D87" s="193" t="s">
        <v>427</v>
      </c>
      <c r="E87" s="193" t="s">
        <v>362</v>
      </c>
      <c r="F87" s="194">
        <v>12794</v>
      </c>
    </row>
    <row r="88" spans="1:6" ht="15.75" x14ac:dyDescent="0.25">
      <c r="A88" s="192" t="str">
        <f t="shared" si="2"/>
        <v>Rensselaer</v>
      </c>
      <c r="B88" s="192" t="s">
        <v>185</v>
      </c>
      <c r="C88" s="193" t="s">
        <v>93</v>
      </c>
      <c r="D88" s="193" t="s">
        <v>443</v>
      </c>
      <c r="E88" s="193" t="s">
        <v>362</v>
      </c>
      <c r="F88" s="194">
        <v>2903</v>
      </c>
    </row>
    <row r="89" spans="1:6" ht="15.75" x14ac:dyDescent="0.25">
      <c r="A89" s="192" t="str">
        <f t="shared" si="2"/>
        <v>Rensselaer</v>
      </c>
      <c r="B89" s="192" t="s">
        <v>173</v>
      </c>
      <c r="C89" s="193" t="s">
        <v>93</v>
      </c>
      <c r="D89" s="193" t="s">
        <v>444</v>
      </c>
      <c r="E89" s="193" t="s">
        <v>362</v>
      </c>
      <c r="F89" s="194">
        <v>50129</v>
      </c>
    </row>
    <row r="90" spans="1:6" ht="15.75" x14ac:dyDescent="0.25">
      <c r="A90" s="192" t="str">
        <f t="shared" si="2"/>
        <v>Rensselaer</v>
      </c>
      <c r="B90" s="192" t="s">
        <v>193</v>
      </c>
      <c r="C90" s="193" t="s">
        <v>93</v>
      </c>
      <c r="D90" s="193" t="s">
        <v>438</v>
      </c>
      <c r="E90" s="193" t="s">
        <v>446</v>
      </c>
      <c r="F90" s="194">
        <v>397</v>
      </c>
    </row>
    <row r="91" spans="1:6" ht="15.75" x14ac:dyDescent="0.25">
      <c r="A91" s="192" t="str">
        <f t="shared" si="2"/>
        <v>Rensselaer</v>
      </c>
      <c r="B91" s="192" t="s">
        <v>193</v>
      </c>
      <c r="C91" s="193" t="s">
        <v>93</v>
      </c>
      <c r="D91" s="193" t="s">
        <v>442</v>
      </c>
      <c r="E91" s="193" t="s">
        <v>446</v>
      </c>
      <c r="F91" s="194">
        <v>69</v>
      </c>
    </row>
    <row r="92" spans="1:6" ht="15.75" x14ac:dyDescent="0.25">
      <c r="A92" s="192" t="str">
        <f t="shared" si="2"/>
        <v>Saratoga</v>
      </c>
      <c r="B92" s="192" t="s">
        <v>212</v>
      </c>
      <c r="C92" s="193" t="s">
        <v>94</v>
      </c>
      <c r="D92" s="193" t="s">
        <v>447</v>
      </c>
      <c r="E92" s="193" t="s">
        <v>448</v>
      </c>
      <c r="F92" s="194">
        <v>1138</v>
      </c>
    </row>
    <row r="93" spans="1:6" ht="15.75" x14ac:dyDescent="0.25">
      <c r="A93" s="192" t="str">
        <f t="shared" si="2"/>
        <v>Saratoga</v>
      </c>
      <c r="B93" s="192" t="s">
        <v>212</v>
      </c>
      <c r="C93" s="193" t="s">
        <v>94</v>
      </c>
      <c r="D93" s="193" t="s">
        <v>449</v>
      </c>
      <c r="E93" s="193" t="s">
        <v>448</v>
      </c>
      <c r="F93" s="194">
        <v>4271</v>
      </c>
    </row>
    <row r="94" spans="1:6" ht="15.75" x14ac:dyDescent="0.25">
      <c r="A94" s="192" t="str">
        <f t="shared" si="2"/>
        <v>Saratoga</v>
      </c>
      <c r="B94" s="192" t="s">
        <v>201</v>
      </c>
      <c r="C94" s="193" t="s">
        <v>94</v>
      </c>
      <c r="D94" s="193" t="s">
        <v>447</v>
      </c>
      <c r="E94" s="193" t="s">
        <v>362</v>
      </c>
      <c r="F94" s="194">
        <v>9776</v>
      </c>
    </row>
    <row r="95" spans="1:6" ht="15.75" x14ac:dyDescent="0.25">
      <c r="A95" s="192" t="str">
        <f t="shared" si="2"/>
        <v>Saratoga</v>
      </c>
      <c r="B95" s="192" t="s">
        <v>209</v>
      </c>
      <c r="C95" s="193" t="s">
        <v>94</v>
      </c>
      <c r="D95" s="193" t="s">
        <v>454</v>
      </c>
      <c r="E95" s="193" t="s">
        <v>362</v>
      </c>
      <c r="F95" s="194">
        <v>4133</v>
      </c>
    </row>
    <row r="96" spans="1:6" ht="15.75" x14ac:dyDescent="0.25">
      <c r="A96" s="192" t="str">
        <f t="shared" si="2"/>
        <v>Saratoga</v>
      </c>
      <c r="B96" s="192" t="s">
        <v>195</v>
      </c>
      <c r="C96" s="193" t="s">
        <v>94</v>
      </c>
      <c r="D96" s="193" t="s">
        <v>455</v>
      </c>
      <c r="E96" s="193" t="s">
        <v>362</v>
      </c>
      <c r="F96" s="194">
        <v>36705</v>
      </c>
    </row>
    <row r="97" spans="1:6" ht="15.75" x14ac:dyDescent="0.25">
      <c r="A97" s="192" t="str">
        <f t="shared" si="2"/>
        <v>Saratoga</v>
      </c>
      <c r="B97" s="192" t="s">
        <v>206</v>
      </c>
      <c r="C97" s="193" t="s">
        <v>94</v>
      </c>
      <c r="D97" s="193" t="s">
        <v>450</v>
      </c>
      <c r="E97" s="193" t="s">
        <v>362</v>
      </c>
      <c r="F97" s="194">
        <v>6531</v>
      </c>
    </row>
    <row r="98" spans="1:6" ht="15.75" x14ac:dyDescent="0.25">
      <c r="A98" s="192" t="str">
        <f t="shared" ref="A98:A129" si="3">LEFT(C98,LEN(C98)-7)</f>
        <v>Saratoga</v>
      </c>
      <c r="B98" s="192" t="s">
        <v>218</v>
      </c>
      <c r="C98" s="193" t="s">
        <v>94</v>
      </c>
      <c r="D98" s="193" t="s">
        <v>450</v>
      </c>
      <c r="E98" s="193" t="s">
        <v>451</v>
      </c>
      <c r="F98" s="194">
        <v>2559</v>
      </c>
    </row>
    <row r="99" spans="1:6" ht="15.75" x14ac:dyDescent="0.25">
      <c r="A99" s="192" t="str">
        <f t="shared" si="3"/>
        <v>Saratoga</v>
      </c>
      <c r="B99" s="192" t="s">
        <v>220</v>
      </c>
      <c r="C99" s="193" t="s">
        <v>94</v>
      </c>
      <c r="D99" s="193" t="s">
        <v>456</v>
      </c>
      <c r="E99" s="193" t="s">
        <v>362</v>
      </c>
      <c r="F99" s="194">
        <v>856</v>
      </c>
    </row>
    <row r="100" spans="1:6" ht="15.75" x14ac:dyDescent="0.25">
      <c r="A100" s="192" t="str">
        <f t="shared" si="3"/>
        <v>Saratoga</v>
      </c>
      <c r="B100" s="192" t="s">
        <v>216</v>
      </c>
      <c r="C100" s="193" t="s">
        <v>94</v>
      </c>
      <c r="D100" s="193" t="s">
        <v>457</v>
      </c>
      <c r="E100" s="193" t="s">
        <v>362</v>
      </c>
      <c r="F100" s="194">
        <v>1214</v>
      </c>
    </row>
    <row r="101" spans="1:6" ht="15.75" x14ac:dyDescent="0.25">
      <c r="A101" s="192" t="str">
        <f t="shared" si="3"/>
        <v>Saratoga</v>
      </c>
      <c r="B101" s="192" t="s">
        <v>208</v>
      </c>
      <c r="C101" s="193" t="s">
        <v>94</v>
      </c>
      <c r="D101" s="193" t="s">
        <v>452</v>
      </c>
      <c r="E101" s="193" t="s">
        <v>362</v>
      </c>
      <c r="F101" s="194">
        <v>3545</v>
      </c>
    </row>
    <row r="102" spans="1:6" ht="15.75" x14ac:dyDescent="0.25">
      <c r="A102" s="192" t="str">
        <f t="shared" si="3"/>
        <v>Saratoga</v>
      </c>
      <c r="B102" s="192" t="s">
        <v>223</v>
      </c>
      <c r="C102" s="193" t="s">
        <v>94</v>
      </c>
      <c r="D102" s="193" t="s">
        <v>452</v>
      </c>
      <c r="E102" s="193" t="s">
        <v>453</v>
      </c>
      <c r="F102" s="194">
        <v>200</v>
      </c>
    </row>
    <row r="103" spans="1:6" ht="15.75" x14ac:dyDescent="0.25">
      <c r="A103" s="192" t="str">
        <f t="shared" si="3"/>
        <v>Saratoga</v>
      </c>
      <c r="B103" s="192" t="s">
        <v>205</v>
      </c>
      <c r="C103" s="193" t="s">
        <v>94</v>
      </c>
      <c r="D103" s="193" t="s">
        <v>458</v>
      </c>
      <c r="E103" s="193" t="s">
        <v>362</v>
      </c>
      <c r="F103" s="194">
        <v>7775</v>
      </c>
    </row>
    <row r="104" spans="1:6" ht="15.75" x14ac:dyDescent="0.25">
      <c r="A104" s="192" t="str">
        <f t="shared" si="3"/>
        <v>Saratoga</v>
      </c>
      <c r="B104" s="192" t="s">
        <v>213</v>
      </c>
      <c r="C104" s="193" t="s">
        <v>94</v>
      </c>
      <c r="D104" s="193" t="s">
        <v>459</v>
      </c>
      <c r="E104" s="193" t="s">
        <v>362</v>
      </c>
      <c r="F104" s="194">
        <v>2048</v>
      </c>
    </row>
    <row r="105" spans="1:6" ht="15.75" x14ac:dyDescent="0.25">
      <c r="A105" s="192" t="str">
        <f t="shared" si="3"/>
        <v>Saratoga</v>
      </c>
      <c r="B105" s="192" t="s">
        <v>198</v>
      </c>
      <c r="C105" s="193" t="s">
        <v>94</v>
      </c>
      <c r="D105" s="193" t="s">
        <v>460</v>
      </c>
      <c r="E105" s="193" t="s">
        <v>362</v>
      </c>
      <c r="F105" s="194">
        <v>21535</v>
      </c>
    </row>
    <row r="106" spans="1:6" ht="15.75" x14ac:dyDescent="0.25">
      <c r="A106" s="192" t="str">
        <f t="shared" si="3"/>
        <v>Saratoga</v>
      </c>
      <c r="B106" s="192" t="s">
        <v>199</v>
      </c>
      <c r="C106" s="193" t="s">
        <v>94</v>
      </c>
      <c r="D106" s="193" t="s">
        <v>461</v>
      </c>
      <c r="E106" s="193" t="s">
        <v>362</v>
      </c>
      <c r="F106" s="194">
        <v>14765</v>
      </c>
    </row>
    <row r="107" spans="1:6" ht="15.75" x14ac:dyDescent="0.25">
      <c r="A107" s="192" t="str">
        <f t="shared" si="3"/>
        <v>Saratoga</v>
      </c>
      <c r="B107" s="192" t="s">
        <v>211</v>
      </c>
      <c r="C107" s="193" t="s">
        <v>94</v>
      </c>
      <c r="D107" s="193" t="s">
        <v>462</v>
      </c>
      <c r="E107" s="193" t="s">
        <v>362</v>
      </c>
      <c r="F107" s="194">
        <v>5196</v>
      </c>
    </row>
    <row r="108" spans="1:6" ht="15.75" x14ac:dyDescent="0.25">
      <c r="A108" s="192" t="str">
        <f t="shared" si="3"/>
        <v>Saratoga</v>
      </c>
      <c r="B108" s="192" t="s">
        <v>202</v>
      </c>
      <c r="C108" s="193" t="s">
        <v>94</v>
      </c>
      <c r="D108" s="193" t="s">
        <v>449</v>
      </c>
      <c r="E108" s="193" t="s">
        <v>362</v>
      </c>
      <c r="F108" s="194">
        <v>18575</v>
      </c>
    </row>
    <row r="109" spans="1:6" ht="15.75" x14ac:dyDescent="0.25">
      <c r="A109" s="192" t="str">
        <f t="shared" si="3"/>
        <v>Saratoga</v>
      </c>
      <c r="B109" s="192" t="s">
        <v>200</v>
      </c>
      <c r="C109" s="193" t="s">
        <v>94</v>
      </c>
      <c r="D109" s="193" t="s">
        <v>463</v>
      </c>
      <c r="E109" s="193" t="s">
        <v>362</v>
      </c>
      <c r="F109" s="194">
        <v>14728</v>
      </c>
    </row>
    <row r="110" spans="1:6" ht="15.75" x14ac:dyDescent="0.25">
      <c r="A110" s="192" t="str">
        <f t="shared" si="3"/>
        <v>Saratoga</v>
      </c>
      <c r="B110" s="192" t="s">
        <v>210</v>
      </c>
      <c r="C110" s="193" t="s">
        <v>94</v>
      </c>
      <c r="D110" s="193" t="s">
        <v>464</v>
      </c>
      <c r="E110" s="193" t="s">
        <v>362</v>
      </c>
      <c r="F110" s="194">
        <v>5087</v>
      </c>
    </row>
    <row r="111" spans="1:6" ht="15.75" x14ac:dyDescent="0.25">
      <c r="A111" s="192" t="str">
        <f t="shared" si="3"/>
        <v>Saratoga</v>
      </c>
      <c r="B111" s="192" t="s">
        <v>215</v>
      </c>
      <c r="C111" s="193" t="s">
        <v>94</v>
      </c>
      <c r="D111" s="193" t="s">
        <v>465</v>
      </c>
      <c r="E111" s="193" t="s">
        <v>362</v>
      </c>
      <c r="F111" s="194">
        <v>1995</v>
      </c>
    </row>
    <row r="112" spans="1:6" ht="15.75" x14ac:dyDescent="0.25">
      <c r="A112" s="192" t="str">
        <f t="shared" si="3"/>
        <v>Saratoga</v>
      </c>
      <c r="B112" s="192" t="s">
        <v>214</v>
      </c>
      <c r="C112" s="193" t="s">
        <v>94</v>
      </c>
      <c r="D112" s="193" t="s">
        <v>461</v>
      </c>
      <c r="E112" s="193" t="s">
        <v>471</v>
      </c>
      <c r="F112" s="194">
        <v>623</v>
      </c>
    </row>
    <row r="113" spans="1:6" ht="15.75" x14ac:dyDescent="0.25">
      <c r="A113" s="192" t="str">
        <f t="shared" si="3"/>
        <v>Saratoga</v>
      </c>
      <c r="B113" s="192" t="s">
        <v>94</v>
      </c>
      <c r="C113" s="193" t="s">
        <v>94</v>
      </c>
      <c r="D113" s="193" t="s">
        <v>362</v>
      </c>
      <c r="E113" s="193" t="s">
        <v>362</v>
      </c>
      <c r="F113" s="194">
        <v>219607</v>
      </c>
    </row>
    <row r="114" spans="1:6" ht="15.75" x14ac:dyDescent="0.25">
      <c r="A114" s="192" t="str">
        <f t="shared" si="3"/>
        <v>Saratoga</v>
      </c>
      <c r="B114" s="192" t="s">
        <v>196</v>
      </c>
      <c r="C114" s="193" t="s">
        <v>94</v>
      </c>
      <c r="D114" s="193" t="s">
        <v>467</v>
      </c>
      <c r="E114" s="193" t="s">
        <v>362</v>
      </c>
      <c r="F114" s="194">
        <v>26586</v>
      </c>
    </row>
    <row r="115" spans="1:6" ht="15.75" x14ac:dyDescent="0.25">
      <c r="A115" s="192" t="str">
        <f t="shared" si="3"/>
        <v>Saratoga</v>
      </c>
      <c r="B115" s="192" t="s">
        <v>207</v>
      </c>
      <c r="C115" s="193" t="s">
        <v>94</v>
      </c>
      <c r="D115" s="193" t="s">
        <v>466</v>
      </c>
      <c r="E115" s="193" t="s">
        <v>362</v>
      </c>
      <c r="F115" s="194">
        <v>5674</v>
      </c>
    </row>
    <row r="116" spans="1:6" ht="15.75" x14ac:dyDescent="0.25">
      <c r="A116" s="192" t="str">
        <f t="shared" si="3"/>
        <v>Saratoga</v>
      </c>
      <c r="B116" s="192" t="s">
        <v>221</v>
      </c>
      <c r="C116" s="193" t="s">
        <v>94</v>
      </c>
      <c r="D116" s="193" t="s">
        <v>466</v>
      </c>
      <c r="E116" s="193" t="s">
        <v>472</v>
      </c>
      <c r="F116" s="194">
        <v>1386</v>
      </c>
    </row>
    <row r="117" spans="1:6" ht="15.75" x14ac:dyDescent="0.25">
      <c r="A117" s="192" t="str">
        <f t="shared" si="3"/>
        <v>Saratoga</v>
      </c>
      <c r="B117" s="192" t="s">
        <v>203</v>
      </c>
      <c r="C117" s="193" t="s">
        <v>94</v>
      </c>
      <c r="D117" s="193" t="s">
        <v>463</v>
      </c>
      <c r="E117" s="193" t="s">
        <v>473</v>
      </c>
      <c r="F117" s="194">
        <v>3518</v>
      </c>
    </row>
    <row r="118" spans="1:6" ht="15.75" x14ac:dyDescent="0.25">
      <c r="A118" s="192" t="str">
        <f t="shared" si="3"/>
        <v>Saratoga</v>
      </c>
      <c r="B118" s="192" t="s">
        <v>204</v>
      </c>
      <c r="C118" s="193" t="s">
        <v>94</v>
      </c>
      <c r="D118" s="193" t="s">
        <v>468</v>
      </c>
      <c r="E118" s="193" t="s">
        <v>362</v>
      </c>
      <c r="F118" s="194">
        <v>8287</v>
      </c>
    </row>
    <row r="119" spans="1:6" ht="15.75" x14ac:dyDescent="0.25">
      <c r="A119" s="192" t="str">
        <f t="shared" si="3"/>
        <v>Saratoga</v>
      </c>
      <c r="B119" s="192" t="s">
        <v>219</v>
      </c>
      <c r="C119" s="193" t="s">
        <v>94</v>
      </c>
      <c r="D119" s="193" t="s">
        <v>468</v>
      </c>
      <c r="E119" s="193" t="s">
        <v>474</v>
      </c>
      <c r="F119" s="194">
        <v>1738</v>
      </c>
    </row>
    <row r="120" spans="1:6" ht="15.75" x14ac:dyDescent="0.25">
      <c r="A120" s="192" t="str">
        <f t="shared" si="3"/>
        <v>Saratoga</v>
      </c>
      <c r="B120" s="192" t="s">
        <v>222</v>
      </c>
      <c r="C120" s="193" t="s">
        <v>94</v>
      </c>
      <c r="D120" s="193" t="s">
        <v>466</v>
      </c>
      <c r="E120" s="193" t="s">
        <v>475</v>
      </c>
      <c r="F120" s="194">
        <v>605</v>
      </c>
    </row>
    <row r="121" spans="1:6" ht="15.75" x14ac:dyDescent="0.25">
      <c r="A121" s="192" t="str">
        <f t="shared" si="3"/>
        <v>Saratoga</v>
      </c>
      <c r="B121" s="192" t="s">
        <v>197</v>
      </c>
      <c r="C121" s="193" t="s">
        <v>94</v>
      </c>
      <c r="D121" s="193" t="s">
        <v>469</v>
      </c>
      <c r="E121" s="193" t="s">
        <v>362</v>
      </c>
      <c r="F121" s="194">
        <v>8423</v>
      </c>
    </row>
    <row r="122" spans="1:6" ht="15.75" x14ac:dyDescent="0.25">
      <c r="A122" s="192" t="str">
        <f t="shared" si="3"/>
        <v>Saratoga</v>
      </c>
      <c r="B122" s="192" t="s">
        <v>217</v>
      </c>
      <c r="C122" s="193" t="s">
        <v>94</v>
      </c>
      <c r="D122" s="193" t="s">
        <v>469</v>
      </c>
      <c r="E122" s="193" t="s">
        <v>476</v>
      </c>
      <c r="F122" s="194">
        <v>1990</v>
      </c>
    </row>
    <row r="123" spans="1:6" ht="15.75" x14ac:dyDescent="0.25">
      <c r="A123" s="192" t="str">
        <f t="shared" si="3"/>
        <v>Saratoga</v>
      </c>
      <c r="B123" s="192" t="s">
        <v>332</v>
      </c>
      <c r="C123" s="193" t="s">
        <v>94</v>
      </c>
      <c r="D123" s="193" t="s">
        <v>470</v>
      </c>
      <c r="E123" s="193" t="s">
        <v>362</v>
      </c>
      <c r="F123" s="194">
        <v>16173</v>
      </c>
    </row>
    <row r="124" spans="1:6" ht="15.75" x14ac:dyDescent="0.25">
      <c r="A124" s="192" t="str">
        <f t="shared" si="3"/>
        <v>Schenectady</v>
      </c>
      <c r="B124" s="192" t="s">
        <v>231</v>
      </c>
      <c r="C124" s="193" t="s">
        <v>95</v>
      </c>
      <c r="D124" s="193" t="s">
        <v>477</v>
      </c>
      <c r="E124" s="193" t="s">
        <v>478</v>
      </c>
      <c r="F124" s="194">
        <v>377</v>
      </c>
    </row>
    <row r="125" spans="1:6" ht="15.75" x14ac:dyDescent="0.25">
      <c r="A125" s="192" t="str">
        <f t="shared" si="3"/>
        <v>Schenectady</v>
      </c>
      <c r="B125" s="192" t="s">
        <v>228</v>
      </c>
      <c r="C125" s="193" t="s">
        <v>95</v>
      </c>
      <c r="D125" s="193" t="s">
        <v>477</v>
      </c>
      <c r="E125" s="193" t="s">
        <v>362</v>
      </c>
      <c r="F125" s="194">
        <v>6122</v>
      </c>
    </row>
    <row r="126" spans="1:6" ht="15.75" x14ac:dyDescent="0.25">
      <c r="A126" s="192" t="str">
        <f t="shared" si="3"/>
        <v>Schenectady</v>
      </c>
      <c r="B126" s="192" t="s">
        <v>226</v>
      </c>
      <c r="C126" s="193" t="s">
        <v>95</v>
      </c>
      <c r="D126" s="193" t="s">
        <v>479</v>
      </c>
      <c r="E126" s="193" t="s">
        <v>362</v>
      </c>
      <c r="F126" s="194">
        <v>29480</v>
      </c>
    </row>
    <row r="127" spans="1:6" ht="15.75" x14ac:dyDescent="0.25">
      <c r="A127" s="192" t="str">
        <f t="shared" si="3"/>
        <v>Schenectady</v>
      </c>
      <c r="B127" s="192" t="s">
        <v>227</v>
      </c>
      <c r="C127" s="193" t="s">
        <v>95</v>
      </c>
      <c r="D127" s="193" t="s">
        <v>480</v>
      </c>
      <c r="E127" s="193" t="s">
        <v>362</v>
      </c>
      <c r="F127" s="194">
        <v>21781</v>
      </c>
    </row>
    <row r="128" spans="1:6" ht="15.75" x14ac:dyDescent="0.25">
      <c r="A128" s="192" t="str">
        <f t="shared" si="3"/>
        <v>Schenectady</v>
      </c>
      <c r="B128" s="192" t="s">
        <v>230</v>
      </c>
      <c r="C128" s="193" t="s">
        <v>95</v>
      </c>
      <c r="D128" s="193" t="s">
        <v>523</v>
      </c>
      <c r="E128" s="193" t="s">
        <v>362</v>
      </c>
      <c r="F128" s="194">
        <v>2115</v>
      </c>
    </row>
    <row r="129" spans="1:6" ht="15.75" x14ac:dyDescent="0.25">
      <c r="A129" s="192" t="str">
        <f t="shared" si="3"/>
        <v>Schenectady</v>
      </c>
      <c r="B129" s="192" t="s">
        <v>225</v>
      </c>
      <c r="C129" s="193" t="s">
        <v>95</v>
      </c>
      <c r="D129" s="193" t="s">
        <v>481</v>
      </c>
      <c r="E129" s="193" t="s">
        <v>362</v>
      </c>
      <c r="F129" s="194">
        <v>29094</v>
      </c>
    </row>
    <row r="130" spans="1:6" ht="15.75" x14ac:dyDescent="0.25">
      <c r="A130" s="192" t="str">
        <f t="shared" ref="A130:A161" si="4">LEFT(C130,LEN(C130)-7)</f>
        <v>Schenectady</v>
      </c>
      <c r="B130" s="192" t="s">
        <v>224</v>
      </c>
      <c r="C130" s="193" t="s">
        <v>95</v>
      </c>
      <c r="D130" s="193" t="s">
        <v>482</v>
      </c>
      <c r="E130" s="193" t="s">
        <v>362</v>
      </c>
      <c r="F130" s="194">
        <v>66135</v>
      </c>
    </row>
    <row r="131" spans="1:6" ht="15.75" x14ac:dyDescent="0.25">
      <c r="A131" s="192" t="str">
        <f t="shared" si="4"/>
        <v>Schenectady</v>
      </c>
      <c r="B131" s="192" t="str">
        <f>IF(D131="",C131,IF(E131="",D131,E131))</f>
        <v>Schenectady County</v>
      </c>
      <c r="C131" s="193" t="s">
        <v>95</v>
      </c>
      <c r="D131" s="193" t="s">
        <v>362</v>
      </c>
      <c r="E131" s="193" t="s">
        <v>362</v>
      </c>
      <c r="F131" s="194">
        <v>154727</v>
      </c>
    </row>
    <row r="132" spans="1:6" ht="15.75" x14ac:dyDescent="0.25">
      <c r="A132" s="192" t="str">
        <f t="shared" si="4"/>
        <v>Schenectady</v>
      </c>
      <c r="B132" s="192" t="s">
        <v>229</v>
      </c>
      <c r="C132" s="193" t="s">
        <v>95</v>
      </c>
      <c r="D132" s="193" t="s">
        <v>479</v>
      </c>
      <c r="E132" s="193" t="s">
        <v>483</v>
      </c>
      <c r="F132" s="194">
        <v>7729</v>
      </c>
    </row>
    <row r="133" spans="1:6" ht="15.75" x14ac:dyDescent="0.25">
      <c r="A133" s="192" t="str">
        <f t="shared" si="4"/>
        <v>Warren</v>
      </c>
      <c r="B133" s="192" t="s">
        <v>236</v>
      </c>
      <c r="C133" s="193" t="s">
        <v>84</v>
      </c>
      <c r="D133" s="193" t="s">
        <v>486</v>
      </c>
      <c r="E133" s="193" t="s">
        <v>362</v>
      </c>
      <c r="F133" s="194">
        <v>2326</v>
      </c>
    </row>
    <row r="134" spans="1:6" ht="15.75" x14ac:dyDescent="0.25">
      <c r="A134" s="192" t="str">
        <f t="shared" si="4"/>
        <v>Warren</v>
      </c>
      <c r="B134" s="192" t="s">
        <v>235</v>
      </c>
      <c r="C134" s="193" t="s">
        <v>84</v>
      </c>
      <c r="D134" s="193" t="s">
        <v>406</v>
      </c>
      <c r="E134" s="193" t="s">
        <v>362</v>
      </c>
      <c r="F134" s="194">
        <v>3355</v>
      </c>
    </row>
    <row r="135" spans="1:6" ht="15.75" x14ac:dyDescent="0.25">
      <c r="A135" s="192" t="str">
        <f t="shared" si="4"/>
        <v>Warren</v>
      </c>
      <c r="B135" s="192" t="s">
        <v>232</v>
      </c>
      <c r="C135" s="193" t="s">
        <v>84</v>
      </c>
      <c r="D135" s="193" t="s">
        <v>487</v>
      </c>
      <c r="E135" s="193" t="s">
        <v>362</v>
      </c>
      <c r="F135" s="194">
        <v>14700</v>
      </c>
    </row>
    <row r="136" spans="1:6" ht="15.75" x14ac:dyDescent="0.25">
      <c r="A136" s="192" t="str">
        <f t="shared" si="4"/>
        <v>Warren</v>
      </c>
      <c r="B136" s="192" t="s">
        <v>241</v>
      </c>
      <c r="C136" s="193" t="s">
        <v>84</v>
      </c>
      <c r="D136" s="193" t="s">
        <v>488</v>
      </c>
      <c r="E136" s="193" t="s">
        <v>362</v>
      </c>
      <c r="F136" s="194">
        <v>699</v>
      </c>
    </row>
    <row r="137" spans="1:6" ht="15.75" x14ac:dyDescent="0.25">
      <c r="A137" s="192" t="str">
        <f t="shared" si="4"/>
        <v>Warren</v>
      </c>
      <c r="B137" s="192" t="s">
        <v>240</v>
      </c>
      <c r="C137" s="193" t="s">
        <v>84</v>
      </c>
      <c r="D137" s="193" t="s">
        <v>489</v>
      </c>
      <c r="E137" s="193" t="s">
        <v>362</v>
      </c>
      <c r="F137" s="194">
        <v>1389</v>
      </c>
    </row>
    <row r="138" spans="1:6" ht="15.75" x14ac:dyDescent="0.25">
      <c r="A138" s="192" t="str">
        <f t="shared" si="4"/>
        <v>Warren</v>
      </c>
      <c r="B138" s="192" t="s">
        <v>238</v>
      </c>
      <c r="C138" s="193" t="s">
        <v>84</v>
      </c>
      <c r="D138" s="193" t="s">
        <v>490</v>
      </c>
      <c r="E138" s="193" t="s">
        <v>362</v>
      </c>
      <c r="F138" s="194">
        <v>2395</v>
      </c>
    </row>
    <row r="139" spans="1:6" ht="15.75" x14ac:dyDescent="0.25">
      <c r="A139" s="192" t="str">
        <f t="shared" si="4"/>
        <v>Warren</v>
      </c>
      <c r="B139" s="192" t="s">
        <v>234</v>
      </c>
      <c r="C139" s="193" t="s">
        <v>84</v>
      </c>
      <c r="D139" s="193" t="s">
        <v>484</v>
      </c>
      <c r="E139" s="193" t="s">
        <v>362</v>
      </c>
      <c r="F139" s="194">
        <v>3515</v>
      </c>
    </row>
    <row r="140" spans="1:6" ht="15.75" x14ac:dyDescent="0.25">
      <c r="A140" s="192" t="str">
        <f t="shared" si="4"/>
        <v>Warren</v>
      </c>
      <c r="B140" s="192" t="s">
        <v>242</v>
      </c>
      <c r="C140" s="193" t="s">
        <v>84</v>
      </c>
      <c r="D140" s="193" t="s">
        <v>484</v>
      </c>
      <c r="E140" s="193" t="s">
        <v>485</v>
      </c>
      <c r="F140" s="194">
        <v>906</v>
      </c>
    </row>
    <row r="141" spans="1:6" ht="15.75" x14ac:dyDescent="0.25">
      <c r="A141" s="192" t="str">
        <f t="shared" si="4"/>
        <v>Warren</v>
      </c>
      <c r="B141" s="192" t="s">
        <v>239</v>
      </c>
      <c r="C141" s="193" t="s">
        <v>84</v>
      </c>
      <c r="D141" s="193" t="s">
        <v>491</v>
      </c>
      <c r="E141" s="193" t="s">
        <v>362</v>
      </c>
      <c r="F141" s="194">
        <v>3347</v>
      </c>
    </row>
    <row r="142" spans="1:6" ht="15.75" x14ac:dyDescent="0.25">
      <c r="A142" s="192" t="str">
        <f t="shared" si="4"/>
        <v>Warren</v>
      </c>
      <c r="B142" s="192" t="s">
        <v>233</v>
      </c>
      <c r="C142" s="193" t="s">
        <v>84</v>
      </c>
      <c r="D142" s="193" t="s">
        <v>492</v>
      </c>
      <c r="E142" s="193" t="s">
        <v>362</v>
      </c>
      <c r="F142" s="194">
        <v>27901</v>
      </c>
    </row>
    <row r="143" spans="1:6" ht="15.75" x14ac:dyDescent="0.25">
      <c r="A143" s="192" t="str">
        <f t="shared" si="4"/>
        <v>Warren</v>
      </c>
      <c r="B143" s="192" t="s">
        <v>244</v>
      </c>
      <c r="C143" s="193" t="s">
        <v>84</v>
      </c>
      <c r="D143" s="193" t="s">
        <v>493</v>
      </c>
      <c r="E143" s="193" t="s">
        <v>362</v>
      </c>
      <c r="F143" s="194">
        <v>767</v>
      </c>
    </row>
    <row r="144" spans="1:6" ht="15.75" x14ac:dyDescent="0.25">
      <c r="A144" s="192" t="str">
        <f t="shared" si="4"/>
        <v>Warren</v>
      </c>
      <c r="B144" s="192" t="s">
        <v>243</v>
      </c>
      <c r="C144" s="193" t="s">
        <v>84</v>
      </c>
      <c r="D144" s="193" t="s">
        <v>494</v>
      </c>
      <c r="E144" s="193" t="s">
        <v>362</v>
      </c>
      <c r="F144" s="194">
        <v>1219</v>
      </c>
    </row>
    <row r="145" spans="1:6" ht="15.75" x14ac:dyDescent="0.25">
      <c r="A145" s="192" t="str">
        <f t="shared" si="4"/>
        <v>Warren</v>
      </c>
      <c r="B145" s="192" t="str">
        <f>IF(D145="",C145,IF(E145="",D145,E145))</f>
        <v>Warren County</v>
      </c>
      <c r="C145" s="193" t="s">
        <v>84</v>
      </c>
      <c r="D145" s="193" t="s">
        <v>362</v>
      </c>
      <c r="E145" s="193" t="s">
        <v>362</v>
      </c>
      <c r="F145" s="194">
        <v>65707</v>
      </c>
    </row>
    <row r="146" spans="1:6" ht="15.75" x14ac:dyDescent="0.25">
      <c r="A146" s="192" t="str">
        <f t="shared" si="4"/>
        <v>Warren</v>
      </c>
      <c r="B146" s="192" t="s">
        <v>237</v>
      </c>
      <c r="C146" s="193" t="s">
        <v>84</v>
      </c>
      <c r="D146" s="193" t="s">
        <v>495</v>
      </c>
      <c r="E146" s="193" t="s">
        <v>362</v>
      </c>
      <c r="F146" s="194">
        <v>4094</v>
      </c>
    </row>
    <row r="147" spans="1:6" ht="15.75" x14ac:dyDescent="0.25">
      <c r="A147" s="192" t="str">
        <f t="shared" si="4"/>
        <v>Washington</v>
      </c>
      <c r="B147" s="192" t="s">
        <v>254</v>
      </c>
      <c r="C147" s="193" t="s">
        <v>89</v>
      </c>
      <c r="D147" s="193" t="s">
        <v>502</v>
      </c>
      <c r="E147" s="193" t="s">
        <v>362</v>
      </c>
      <c r="F147" s="194">
        <v>3782</v>
      </c>
    </row>
    <row r="148" spans="1:6" ht="15.75" x14ac:dyDescent="0.25">
      <c r="A148" s="192" t="str">
        <f t="shared" si="4"/>
        <v>Washington</v>
      </c>
      <c r="B148" s="192" t="s">
        <v>270</v>
      </c>
      <c r="C148" s="193" t="s">
        <v>89</v>
      </c>
      <c r="D148" s="193" t="s">
        <v>502</v>
      </c>
      <c r="E148" s="193" t="s">
        <v>503</v>
      </c>
      <c r="F148" s="194">
        <v>306</v>
      </c>
    </row>
    <row r="149" spans="1:6" ht="15.75" x14ac:dyDescent="0.25">
      <c r="A149" s="192" t="str">
        <f t="shared" si="4"/>
        <v>Washington</v>
      </c>
      <c r="B149" s="192" t="s">
        <v>259</v>
      </c>
      <c r="C149" s="193" t="s">
        <v>89</v>
      </c>
      <c r="D149" s="193" t="s">
        <v>496</v>
      </c>
      <c r="E149" s="193" t="s">
        <v>362</v>
      </c>
      <c r="F149" s="194">
        <v>2021</v>
      </c>
    </row>
    <row r="150" spans="1:6" ht="15.75" x14ac:dyDescent="0.25">
      <c r="A150" s="192" t="str">
        <f t="shared" si="4"/>
        <v>Washington</v>
      </c>
      <c r="B150" s="192" t="s">
        <v>265</v>
      </c>
      <c r="C150" s="193" t="s">
        <v>89</v>
      </c>
      <c r="D150" s="193" t="s">
        <v>496</v>
      </c>
      <c r="E150" s="193" t="s">
        <v>497</v>
      </c>
      <c r="F150" s="194">
        <v>472</v>
      </c>
    </row>
    <row r="151" spans="1:6" ht="15.75" x14ac:dyDescent="0.25">
      <c r="A151" s="192" t="str">
        <f t="shared" si="4"/>
        <v>Washington</v>
      </c>
      <c r="B151" s="192" t="s">
        <v>265</v>
      </c>
      <c r="C151" s="193" t="s">
        <v>89</v>
      </c>
      <c r="D151" s="193" t="s">
        <v>498</v>
      </c>
      <c r="E151" s="193" t="s">
        <v>497</v>
      </c>
      <c r="F151" s="194">
        <v>1398</v>
      </c>
    </row>
    <row r="152" spans="1:6" ht="15.75" x14ac:dyDescent="0.25">
      <c r="A152" s="192" t="str">
        <f t="shared" si="4"/>
        <v>Washington</v>
      </c>
      <c r="B152" s="192" t="s">
        <v>261</v>
      </c>
      <c r="C152" s="193" t="s">
        <v>89</v>
      </c>
      <c r="D152" s="193" t="s">
        <v>514</v>
      </c>
      <c r="E152" s="193" t="s">
        <v>362</v>
      </c>
      <c r="F152" s="194">
        <v>652</v>
      </c>
    </row>
    <row r="153" spans="1:6" ht="15.75" x14ac:dyDescent="0.25">
      <c r="A153" s="192" t="str">
        <f t="shared" si="4"/>
        <v>Washington</v>
      </c>
      <c r="B153" s="192" t="s">
        <v>248</v>
      </c>
      <c r="C153" s="193" t="s">
        <v>89</v>
      </c>
      <c r="D153" s="193" t="s">
        <v>499</v>
      </c>
      <c r="E153" s="193" t="s">
        <v>362</v>
      </c>
      <c r="F153" s="194">
        <v>2336</v>
      </c>
    </row>
    <row r="154" spans="1:6" ht="15.75" x14ac:dyDescent="0.25">
      <c r="A154" s="192" t="str">
        <f t="shared" si="4"/>
        <v>Washington</v>
      </c>
      <c r="B154" s="192" t="s">
        <v>246</v>
      </c>
      <c r="C154" s="193" t="s">
        <v>89</v>
      </c>
      <c r="D154" s="193" t="s">
        <v>504</v>
      </c>
      <c r="E154" s="193" t="s">
        <v>362</v>
      </c>
      <c r="F154" s="194">
        <v>6190</v>
      </c>
    </row>
    <row r="155" spans="1:6" ht="15.75" x14ac:dyDescent="0.25">
      <c r="A155" s="192" t="str">
        <f t="shared" si="4"/>
        <v>Washington</v>
      </c>
      <c r="B155" s="192" t="s">
        <v>269</v>
      </c>
      <c r="C155" s="193" t="s">
        <v>89</v>
      </c>
      <c r="D155" s="193" t="s">
        <v>504</v>
      </c>
      <c r="E155" s="193" t="s">
        <v>505</v>
      </c>
      <c r="F155" s="194">
        <v>484</v>
      </c>
    </row>
    <row r="156" spans="1:6" ht="15.75" x14ac:dyDescent="0.25">
      <c r="A156" s="192" t="str">
        <f t="shared" si="4"/>
        <v>Washington</v>
      </c>
      <c r="B156" s="192" t="s">
        <v>245</v>
      </c>
      <c r="C156" s="193" t="s">
        <v>89</v>
      </c>
      <c r="D156" s="193" t="s">
        <v>506</v>
      </c>
      <c r="E156" s="193" t="s">
        <v>362</v>
      </c>
      <c r="F156" s="194">
        <v>6371</v>
      </c>
    </row>
    <row r="157" spans="1:6" ht="15.75" x14ac:dyDescent="0.25">
      <c r="A157" s="192" t="str">
        <f t="shared" si="4"/>
        <v>Washington</v>
      </c>
      <c r="B157" s="192" t="s">
        <v>249</v>
      </c>
      <c r="C157" s="193" t="s">
        <v>89</v>
      </c>
      <c r="D157" s="193" t="s">
        <v>506</v>
      </c>
      <c r="E157" s="193" t="s">
        <v>507</v>
      </c>
      <c r="F157" s="194">
        <v>3375</v>
      </c>
    </row>
    <row r="158" spans="1:6" ht="15.75" x14ac:dyDescent="0.25">
      <c r="A158" s="192" t="str">
        <f t="shared" si="4"/>
        <v>Washington</v>
      </c>
      <c r="B158" s="192" t="s">
        <v>247</v>
      </c>
      <c r="C158" s="193" t="s">
        <v>89</v>
      </c>
      <c r="D158" s="193" t="s">
        <v>508</v>
      </c>
      <c r="E158" s="193" t="s">
        <v>362</v>
      </c>
      <c r="F158" s="194">
        <v>6669</v>
      </c>
    </row>
    <row r="159" spans="1:6" ht="15.75" x14ac:dyDescent="0.25">
      <c r="A159" s="192" t="str">
        <f t="shared" si="4"/>
        <v>Washington</v>
      </c>
      <c r="B159" s="192" t="s">
        <v>263</v>
      </c>
      <c r="C159" s="193" t="s">
        <v>89</v>
      </c>
      <c r="D159" s="193" t="s">
        <v>508</v>
      </c>
      <c r="E159" s="193" t="s">
        <v>509</v>
      </c>
      <c r="F159" s="194">
        <v>2543</v>
      </c>
    </row>
    <row r="160" spans="1:6" ht="15.75" x14ac:dyDescent="0.25">
      <c r="A160" s="192" t="str">
        <f t="shared" si="4"/>
        <v>Washington</v>
      </c>
      <c r="B160" s="192" t="s">
        <v>272</v>
      </c>
      <c r="C160" s="193" t="s">
        <v>89</v>
      </c>
      <c r="D160" s="193" t="s">
        <v>501</v>
      </c>
      <c r="E160" s="193" t="s">
        <v>362</v>
      </c>
      <c r="F160" s="194">
        <v>4942</v>
      </c>
    </row>
    <row r="161" spans="1:6" ht="15.75" x14ac:dyDescent="0.25">
      <c r="A161" s="192" t="str">
        <f t="shared" si="4"/>
        <v>Washington</v>
      </c>
      <c r="B161" s="192" t="s">
        <v>267</v>
      </c>
      <c r="C161" s="193" t="s">
        <v>89</v>
      </c>
      <c r="D161" s="193" t="s">
        <v>499</v>
      </c>
      <c r="E161" s="193" t="s">
        <v>500</v>
      </c>
      <c r="F161" s="194">
        <v>208</v>
      </c>
    </row>
    <row r="162" spans="1:6" ht="15.75" x14ac:dyDescent="0.25">
      <c r="A162" s="192" t="str">
        <f t="shared" ref="A162:A175" si="5">LEFT(C162,LEN(C162)-7)</f>
        <v>Washington</v>
      </c>
      <c r="B162" s="192" t="s">
        <v>267</v>
      </c>
      <c r="C162" s="193" t="s">
        <v>89</v>
      </c>
      <c r="D162" s="193" t="s">
        <v>501</v>
      </c>
      <c r="E162" s="193" t="s">
        <v>500</v>
      </c>
      <c r="F162" s="194">
        <v>1569</v>
      </c>
    </row>
    <row r="163" spans="1:6" ht="15.75" x14ac:dyDescent="0.25">
      <c r="A163" s="192" t="str">
        <f t="shared" si="5"/>
        <v>Washington</v>
      </c>
      <c r="B163" s="192" t="s">
        <v>266</v>
      </c>
      <c r="C163" s="193" t="s">
        <v>89</v>
      </c>
      <c r="D163" s="193" t="s">
        <v>515</v>
      </c>
      <c r="E163" s="193" t="s">
        <v>362</v>
      </c>
      <c r="F163" s="194">
        <v>938</v>
      </c>
    </row>
    <row r="164" spans="1:6" ht="15.75" x14ac:dyDescent="0.25">
      <c r="A164" s="192" t="str">
        <f t="shared" si="5"/>
        <v>Washington</v>
      </c>
      <c r="B164" s="192" t="s">
        <v>260</v>
      </c>
      <c r="C164" s="193" t="s">
        <v>89</v>
      </c>
      <c r="D164" s="193" t="s">
        <v>516</v>
      </c>
      <c r="E164" s="193" t="s">
        <v>362</v>
      </c>
      <c r="F164" s="194">
        <v>2269</v>
      </c>
    </row>
    <row r="165" spans="1:6" ht="15.75" x14ac:dyDescent="0.25">
      <c r="A165" s="192" t="str">
        <f t="shared" si="5"/>
        <v>Washington</v>
      </c>
      <c r="B165" s="192" t="s">
        <v>257</v>
      </c>
      <c r="C165" s="193" t="s">
        <v>89</v>
      </c>
      <c r="D165" s="193" t="s">
        <v>517</v>
      </c>
      <c r="E165" s="193" t="s">
        <v>362</v>
      </c>
      <c r="F165" s="194">
        <v>1853</v>
      </c>
    </row>
    <row r="166" spans="1:6" ht="15.75" x14ac:dyDescent="0.25">
      <c r="A166" s="192" t="str">
        <f t="shared" si="5"/>
        <v>Washington</v>
      </c>
      <c r="B166" s="192" t="s">
        <v>252</v>
      </c>
      <c r="C166" s="193" t="s">
        <v>89</v>
      </c>
      <c r="D166" s="193" t="s">
        <v>510</v>
      </c>
      <c r="E166" s="193" t="s">
        <v>511</v>
      </c>
      <c r="F166" s="194">
        <v>7281</v>
      </c>
    </row>
    <row r="167" spans="1:6" ht="15.75" x14ac:dyDescent="0.25">
      <c r="A167" s="192" t="str">
        <f t="shared" si="5"/>
        <v>Washington</v>
      </c>
      <c r="B167" s="192" t="s">
        <v>258</v>
      </c>
      <c r="C167" s="193" t="s">
        <v>89</v>
      </c>
      <c r="D167" s="193" t="s">
        <v>518</v>
      </c>
      <c r="E167" s="193" t="s">
        <v>362</v>
      </c>
      <c r="F167" s="194">
        <v>1800</v>
      </c>
    </row>
    <row r="168" spans="1:6" ht="15.75" x14ac:dyDescent="0.25">
      <c r="A168" s="192" t="str">
        <f t="shared" si="5"/>
        <v>Washington</v>
      </c>
      <c r="B168" s="192" t="s">
        <v>271</v>
      </c>
      <c r="C168" s="193" t="s">
        <v>89</v>
      </c>
      <c r="D168" s="193" t="s">
        <v>510</v>
      </c>
      <c r="E168" s="193" t="s">
        <v>362</v>
      </c>
      <c r="F168" s="194">
        <v>12671</v>
      </c>
    </row>
    <row r="169" spans="1:6" ht="15.75" x14ac:dyDescent="0.25">
      <c r="A169" s="192" t="str">
        <f t="shared" si="5"/>
        <v>Washington</v>
      </c>
      <c r="B169" s="192" t="s">
        <v>262</v>
      </c>
      <c r="C169" s="193" t="s">
        <v>89</v>
      </c>
      <c r="D169" s="193" t="s">
        <v>519</v>
      </c>
      <c r="E169" s="193" t="s">
        <v>362</v>
      </c>
      <c r="F169" s="194">
        <v>609</v>
      </c>
    </row>
    <row r="170" spans="1:6" ht="15.75" x14ac:dyDescent="0.25">
      <c r="A170" s="192" t="str">
        <f t="shared" si="5"/>
        <v>Washington</v>
      </c>
      <c r="B170" s="192" t="s">
        <v>255</v>
      </c>
      <c r="C170" s="193" t="s">
        <v>89</v>
      </c>
      <c r="D170" s="193" t="s">
        <v>512</v>
      </c>
      <c r="E170" s="193" t="s">
        <v>362</v>
      </c>
      <c r="F170" s="194">
        <v>2715</v>
      </c>
    </row>
    <row r="171" spans="1:6" ht="15.75" x14ac:dyDescent="0.25">
      <c r="A171" s="192" t="str">
        <f t="shared" si="5"/>
        <v>Washington</v>
      </c>
      <c r="B171" s="192" t="s">
        <v>268</v>
      </c>
      <c r="C171" s="193" t="s">
        <v>89</v>
      </c>
      <c r="D171" s="193" t="s">
        <v>512</v>
      </c>
      <c r="E171" s="193" t="s">
        <v>513</v>
      </c>
      <c r="F171" s="194">
        <v>946</v>
      </c>
    </row>
    <row r="172" spans="1:6" ht="15.75" x14ac:dyDescent="0.25">
      <c r="A172" s="192" t="str">
        <f t="shared" si="5"/>
        <v>Washington</v>
      </c>
      <c r="B172" s="192" t="str">
        <f>IF(D172="",C172,IF(E172="",D172,E172))</f>
        <v>Washington County</v>
      </c>
      <c r="C172" s="193" t="s">
        <v>89</v>
      </c>
      <c r="D172" s="193" t="s">
        <v>362</v>
      </c>
      <c r="E172" s="193" t="s">
        <v>362</v>
      </c>
      <c r="F172" s="194">
        <v>63216</v>
      </c>
    </row>
    <row r="173" spans="1:6" ht="15.75" x14ac:dyDescent="0.25">
      <c r="A173" s="192" t="str">
        <f t="shared" si="5"/>
        <v>Washington</v>
      </c>
      <c r="B173" s="192" t="s">
        <v>256</v>
      </c>
      <c r="C173" s="193" t="s">
        <v>89</v>
      </c>
      <c r="D173" s="193" t="s">
        <v>498</v>
      </c>
      <c r="E173" s="193" t="s">
        <v>362</v>
      </c>
      <c r="F173" s="194">
        <v>3356</v>
      </c>
    </row>
    <row r="174" spans="1:6" ht="15.75" x14ac:dyDescent="0.25">
      <c r="A174" s="192" t="str">
        <f t="shared" si="5"/>
        <v>Washington</v>
      </c>
      <c r="B174" s="192" t="s">
        <v>253</v>
      </c>
      <c r="C174" s="193" t="s">
        <v>89</v>
      </c>
      <c r="D174" s="193" t="s">
        <v>520</v>
      </c>
      <c r="E174" s="193" t="s">
        <v>362</v>
      </c>
      <c r="F174" s="194">
        <v>4042</v>
      </c>
    </row>
    <row r="175" spans="1:6" ht="15.75" x14ac:dyDescent="0.25">
      <c r="A175" s="192" t="str">
        <f t="shared" si="5"/>
        <v>Washington</v>
      </c>
      <c r="B175" s="192" t="s">
        <v>264</v>
      </c>
      <c r="C175" s="193" t="s">
        <v>89</v>
      </c>
      <c r="D175" s="193" t="s">
        <v>520</v>
      </c>
      <c r="E175" s="193" t="s">
        <v>521</v>
      </c>
      <c r="F175" s="194">
        <v>2614</v>
      </c>
    </row>
    <row r="176" spans="1:6" x14ac:dyDescent="0.25">
      <c r="B176" s="195" t="s">
        <v>36</v>
      </c>
      <c r="C176" s="195" t="s">
        <v>522</v>
      </c>
      <c r="F176" s="197">
        <f>SUM(F3+F30+F56+F83+F113+F131+F145+F172)</f>
        <v>1079207</v>
      </c>
    </row>
  </sheetData>
  <sortState ref="A2:F1522">
    <sortCondition ref="A2:A1522"/>
    <sortCondition ref="B2:B1522"/>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9"/>
  <sheetViews>
    <sheetView topLeftCell="C1" workbookViewId="0">
      <selection activeCell="I7" sqref="I7"/>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8" ht="15.75" thickBot="1" x14ac:dyDescent="0.3"/>
    <row r="5" spans="2:8" ht="16.5" thickTop="1" thickBot="1" x14ac:dyDescent="0.3">
      <c r="B5" s="79" t="s">
        <v>35</v>
      </c>
      <c r="C5" s="80" t="s">
        <v>36</v>
      </c>
      <c r="E5" s="79" t="s">
        <v>35</v>
      </c>
      <c r="G5" s="80" t="s">
        <v>36</v>
      </c>
      <c r="H5" s="198">
        <f>'2010 Census Population'!F176</f>
        <v>1079207</v>
      </c>
    </row>
    <row r="7" spans="2:8" ht="15.75" thickBot="1" x14ac:dyDescent="0.3">
      <c r="B7" s="81" t="s">
        <v>37</v>
      </c>
    </row>
    <row r="8" spans="2:8" ht="16.5" thickTop="1" thickBot="1" x14ac:dyDescent="0.3">
      <c r="B8" s="80"/>
      <c r="C8" t="s">
        <v>38</v>
      </c>
    </row>
    <row r="9" spans="2:8" ht="15.75" thickTop="1" x14ac:dyDescent="0.25">
      <c r="B9" s="82"/>
      <c r="C9" t="s">
        <v>39</v>
      </c>
    </row>
    <row r="10" spans="2:8" x14ac:dyDescent="0.25">
      <c r="B10" s="83"/>
    </row>
    <row r="11" spans="2:8" ht="15.75" thickBot="1" x14ac:dyDescent="0.3">
      <c r="B11" s="83"/>
    </row>
    <row r="12" spans="2:8" ht="15.75" thickBot="1" x14ac:dyDescent="0.3">
      <c r="B12" s="212" t="s">
        <v>96</v>
      </c>
      <c r="C12" s="213"/>
      <c r="D12" s="213"/>
      <c r="E12" s="213"/>
      <c r="F12" s="213"/>
      <c r="G12" s="213"/>
    </row>
    <row r="13" spans="2:8" x14ac:dyDescent="0.25">
      <c r="B13" s="84"/>
      <c r="C13" s="85"/>
      <c r="D13" s="86" t="s">
        <v>116</v>
      </c>
      <c r="E13" s="87" t="s">
        <v>117</v>
      </c>
      <c r="F13" s="87" t="s">
        <v>118</v>
      </c>
      <c r="G13" s="87" t="s">
        <v>119</v>
      </c>
    </row>
    <row r="14" spans="2:8" ht="15.75" thickBot="1" x14ac:dyDescent="0.3">
      <c r="B14" s="88" t="s">
        <v>41</v>
      </c>
      <c r="C14" s="89" t="s">
        <v>42</v>
      </c>
      <c r="D14" s="124">
        <f>SUM(D15:F20)</f>
        <v>2707592</v>
      </c>
      <c r="E14" s="90"/>
      <c r="F14" s="90"/>
      <c r="G14" s="90"/>
    </row>
    <row r="15" spans="2:8" ht="16.5" thickTop="1" thickBot="1" x14ac:dyDescent="0.3">
      <c r="B15" s="92"/>
      <c r="C15" s="93" t="s">
        <v>43</v>
      </c>
      <c r="D15" s="94"/>
      <c r="E15" s="95">
        <v>765795</v>
      </c>
      <c r="F15" s="95"/>
      <c r="G15" s="95"/>
    </row>
    <row r="16" spans="2:8" ht="16.5" thickTop="1" thickBot="1" x14ac:dyDescent="0.3">
      <c r="B16" s="92"/>
      <c r="C16" s="93" t="s">
        <v>44</v>
      </c>
      <c r="D16" s="94">
        <v>894450</v>
      </c>
      <c r="E16" s="95"/>
      <c r="F16" s="95"/>
      <c r="G16" s="95"/>
    </row>
    <row r="17" spans="2:10" ht="16.5" thickTop="1" thickBot="1" x14ac:dyDescent="0.3">
      <c r="B17" s="92"/>
      <c r="C17" s="93" t="s">
        <v>45</v>
      </c>
      <c r="D17" s="94">
        <v>184517</v>
      </c>
      <c r="E17" s="95"/>
      <c r="F17" s="95"/>
      <c r="G17" s="95"/>
    </row>
    <row r="18" spans="2:10" ht="16.5" thickTop="1" thickBot="1" x14ac:dyDescent="0.3">
      <c r="B18" s="92"/>
      <c r="C18" s="93" t="s">
        <v>46</v>
      </c>
      <c r="D18" s="94">
        <v>842211</v>
      </c>
      <c r="E18" s="95"/>
      <c r="F18" s="95"/>
      <c r="G18" s="95"/>
    </row>
    <row r="19" spans="2:10" ht="16.5" thickTop="1" thickBot="1" x14ac:dyDescent="0.3">
      <c r="B19" s="92"/>
      <c r="C19" s="93" t="s">
        <v>47</v>
      </c>
      <c r="D19" s="94">
        <v>15628</v>
      </c>
      <c r="E19" s="95"/>
      <c r="F19" s="95"/>
      <c r="G19" s="95">
        <v>742594</v>
      </c>
    </row>
    <row r="20" spans="2:10" ht="16.5" thickTop="1" thickBot="1" x14ac:dyDescent="0.3">
      <c r="B20" s="92"/>
      <c r="C20" s="93" t="s">
        <v>48</v>
      </c>
      <c r="D20" s="94">
        <v>4991</v>
      </c>
      <c r="E20" s="95"/>
      <c r="F20" s="95"/>
      <c r="G20" s="95"/>
    </row>
    <row r="21" spans="2:10" ht="16.5" thickTop="1" thickBot="1" x14ac:dyDescent="0.3">
      <c r="B21" s="92"/>
      <c r="C21" s="89" t="s">
        <v>49</v>
      </c>
      <c r="D21" s="124">
        <f>SUM(D22:F28)</f>
        <v>1984985</v>
      </c>
      <c r="E21" s="90"/>
      <c r="F21" s="90"/>
      <c r="G21" s="90"/>
    </row>
    <row r="22" spans="2:10" ht="16.5" thickTop="1" thickBot="1" x14ac:dyDescent="0.3">
      <c r="B22" s="92"/>
      <c r="C22" s="93" t="s">
        <v>43</v>
      </c>
      <c r="D22" s="94"/>
      <c r="E22" s="95">
        <v>821339</v>
      </c>
      <c r="F22" s="95"/>
      <c r="G22" s="95"/>
    </row>
    <row r="23" spans="2:10" ht="16.5" thickTop="1" thickBot="1" x14ac:dyDescent="0.3">
      <c r="B23" s="92"/>
      <c r="C23" s="93" t="s">
        <v>44</v>
      </c>
      <c r="D23" s="94">
        <v>683605</v>
      </c>
      <c r="E23" s="95"/>
      <c r="F23" s="95"/>
      <c r="G23" s="95"/>
    </row>
    <row r="24" spans="2:10" ht="16.5" thickTop="1" thickBot="1" x14ac:dyDescent="0.3">
      <c r="B24" s="92"/>
      <c r="C24" s="93" t="s">
        <v>45</v>
      </c>
      <c r="D24" s="94">
        <v>44651</v>
      </c>
      <c r="E24" s="95"/>
      <c r="F24" s="95"/>
      <c r="G24" s="95"/>
    </row>
    <row r="25" spans="2:10" ht="16.5" thickTop="1" thickBot="1" x14ac:dyDescent="0.3">
      <c r="B25" s="92"/>
      <c r="C25" s="93" t="s">
        <v>46</v>
      </c>
      <c r="D25" s="94">
        <v>218078</v>
      </c>
      <c r="E25" s="95"/>
      <c r="F25" s="95"/>
      <c r="G25" s="95"/>
      <c r="J25" s="83"/>
    </row>
    <row r="26" spans="2:10" ht="16.5" thickTop="1" thickBot="1" x14ac:dyDescent="0.3">
      <c r="B26" s="92"/>
      <c r="C26" s="93" t="s">
        <v>50</v>
      </c>
      <c r="D26" s="94">
        <v>214192</v>
      </c>
      <c r="E26" s="95"/>
      <c r="F26" s="95"/>
      <c r="G26" s="95"/>
      <c r="J26" s="83"/>
    </row>
    <row r="27" spans="2:10" ht="16.5" thickTop="1" thickBot="1" x14ac:dyDescent="0.3">
      <c r="B27" s="92"/>
      <c r="C27" s="93" t="s">
        <v>48</v>
      </c>
      <c r="D27" s="94">
        <v>440</v>
      </c>
      <c r="E27" s="95"/>
      <c r="F27" s="95"/>
      <c r="G27" s="95"/>
      <c r="J27" s="83"/>
    </row>
    <row r="28" spans="2:10" ht="16.5" thickTop="1" thickBot="1" x14ac:dyDescent="0.3">
      <c r="B28" s="92"/>
      <c r="C28" s="93" t="s">
        <v>47</v>
      </c>
      <c r="D28" s="94">
        <v>2680</v>
      </c>
      <c r="E28" s="95"/>
      <c r="F28" s="95"/>
      <c r="G28" s="95">
        <v>127339</v>
      </c>
      <c r="J28" s="83"/>
    </row>
    <row r="29" spans="2:10" ht="16.5" thickTop="1" thickBot="1" x14ac:dyDescent="0.3">
      <c r="B29" s="92"/>
      <c r="C29" s="89" t="s">
        <v>51</v>
      </c>
      <c r="D29" s="124">
        <f>SUM(D30:F39)</f>
        <v>2258017</v>
      </c>
      <c r="E29" s="90"/>
      <c r="F29" s="90"/>
      <c r="G29" s="90"/>
      <c r="J29" s="83"/>
    </row>
    <row r="30" spans="2:10" ht="16.5" thickTop="1" thickBot="1" x14ac:dyDescent="0.3">
      <c r="B30" s="92"/>
      <c r="C30" s="93" t="s">
        <v>43</v>
      </c>
      <c r="D30" s="94"/>
      <c r="E30" s="95">
        <v>268139</v>
      </c>
      <c r="F30" s="95"/>
      <c r="G30" s="95"/>
      <c r="J30" s="83"/>
    </row>
    <row r="31" spans="2:10" ht="16.5" thickTop="1" thickBot="1" x14ac:dyDescent="0.3">
      <c r="B31" s="92"/>
      <c r="C31" s="93" t="s">
        <v>44</v>
      </c>
      <c r="D31" s="94">
        <v>829354</v>
      </c>
      <c r="E31" s="95"/>
      <c r="F31" s="95"/>
      <c r="G31" s="95"/>
    </row>
    <row r="32" spans="2:10" ht="16.5" thickTop="1" thickBot="1" x14ac:dyDescent="0.3">
      <c r="B32" s="92"/>
      <c r="C32" s="93" t="s">
        <v>45</v>
      </c>
      <c r="D32" s="94">
        <v>7357</v>
      </c>
      <c r="E32" s="95"/>
      <c r="F32" s="95"/>
      <c r="G32" s="95"/>
    </row>
    <row r="33" spans="2:7" ht="16.5" thickTop="1" thickBot="1" x14ac:dyDescent="0.3">
      <c r="B33" s="92"/>
      <c r="C33" s="93" t="s">
        <v>46</v>
      </c>
      <c r="D33" s="94">
        <v>94391</v>
      </c>
      <c r="E33" s="95"/>
      <c r="F33" s="95"/>
      <c r="G33" s="95"/>
    </row>
    <row r="34" spans="2:7" ht="16.5" thickTop="1" thickBot="1" x14ac:dyDescent="0.3">
      <c r="B34" s="92"/>
      <c r="C34" s="93" t="s">
        <v>50</v>
      </c>
      <c r="D34" s="94">
        <v>51876</v>
      </c>
      <c r="E34" s="95"/>
      <c r="F34" s="95"/>
      <c r="G34" s="95"/>
    </row>
    <row r="35" spans="2:7" ht="16.5" thickTop="1" thickBot="1" x14ac:dyDescent="0.3">
      <c r="B35" s="92"/>
      <c r="C35" s="93" t="s">
        <v>48</v>
      </c>
      <c r="D35" s="94">
        <v>819981</v>
      </c>
      <c r="E35" s="95"/>
      <c r="F35" s="95"/>
      <c r="G35" s="95"/>
    </row>
    <row r="36" spans="2:7" ht="16.5" thickTop="1" thickBot="1" x14ac:dyDescent="0.3">
      <c r="B36" s="92"/>
      <c r="C36" s="93" t="s">
        <v>52</v>
      </c>
      <c r="D36" s="94">
        <v>73090</v>
      </c>
      <c r="E36" s="95"/>
      <c r="F36" s="95"/>
      <c r="G36" s="95"/>
    </row>
    <row r="37" spans="2:7" ht="16.5" thickTop="1" thickBot="1" x14ac:dyDescent="0.3">
      <c r="B37" s="92"/>
      <c r="C37" s="93" t="s">
        <v>53</v>
      </c>
      <c r="D37" s="94">
        <v>26970</v>
      </c>
      <c r="E37" s="95"/>
      <c r="F37" s="95"/>
      <c r="G37" s="95"/>
    </row>
    <row r="38" spans="2:7" ht="16.5" thickTop="1" thickBot="1" x14ac:dyDescent="0.3">
      <c r="B38" s="92"/>
      <c r="C38" s="93" t="s">
        <v>54</v>
      </c>
      <c r="D38" s="94">
        <v>78369</v>
      </c>
      <c r="E38" s="95"/>
      <c r="F38" s="95"/>
      <c r="G38" s="95"/>
    </row>
    <row r="39" spans="2:7" ht="16.5" thickTop="1" thickBot="1" x14ac:dyDescent="0.3">
      <c r="B39" s="92"/>
      <c r="C39" s="93" t="s">
        <v>47</v>
      </c>
      <c r="D39" s="94">
        <v>8490</v>
      </c>
      <c r="E39" s="91"/>
      <c r="F39" s="95"/>
      <c r="G39" s="95">
        <v>403406</v>
      </c>
    </row>
    <row r="40" spans="2:7" ht="16.5" thickTop="1" thickBot="1" x14ac:dyDescent="0.3">
      <c r="B40" s="92"/>
      <c r="C40" s="89" t="s">
        <v>55</v>
      </c>
      <c r="D40" s="124">
        <f>SUM(D41:F43)</f>
        <v>452581</v>
      </c>
      <c r="E40" s="91"/>
      <c r="F40" s="91"/>
      <c r="G40" s="91"/>
    </row>
    <row r="41" spans="2:7" ht="16.5" thickTop="1" thickBot="1" x14ac:dyDescent="0.3">
      <c r="B41" s="92"/>
      <c r="C41" s="93" t="s">
        <v>56</v>
      </c>
      <c r="D41" s="94">
        <v>96366</v>
      </c>
      <c r="E41" s="97"/>
      <c r="F41" s="97"/>
      <c r="G41" s="97"/>
    </row>
    <row r="42" spans="2:7" ht="16.5" thickTop="1" thickBot="1" x14ac:dyDescent="0.3">
      <c r="B42" s="92"/>
      <c r="C42" s="93" t="s">
        <v>57</v>
      </c>
      <c r="D42" s="94">
        <v>330814</v>
      </c>
      <c r="E42" s="91"/>
      <c r="F42" s="98"/>
      <c r="G42" s="91"/>
    </row>
    <row r="43" spans="2:7" ht="16.5" thickTop="1" thickBot="1" x14ac:dyDescent="0.3">
      <c r="B43" s="92"/>
      <c r="C43" s="93" t="s">
        <v>58</v>
      </c>
      <c r="D43" s="94">
        <v>25401</v>
      </c>
      <c r="E43" s="91"/>
      <c r="F43" s="91"/>
      <c r="G43" s="91"/>
    </row>
    <row r="44" spans="2:7" ht="16.5" thickTop="1" thickBot="1" x14ac:dyDescent="0.3">
      <c r="B44" s="92"/>
      <c r="C44" s="89" t="s">
        <v>10</v>
      </c>
      <c r="D44" s="124">
        <f>SUM(D45:F48)</f>
        <v>1430459.8955884895</v>
      </c>
      <c r="E44" s="91"/>
      <c r="F44" s="91"/>
      <c r="G44" s="91"/>
    </row>
    <row r="45" spans="2:7" ht="16.5" thickTop="1" thickBot="1" x14ac:dyDescent="0.3">
      <c r="B45" s="92"/>
      <c r="C45" s="93" t="s">
        <v>59</v>
      </c>
      <c r="D45" s="94">
        <v>1026474</v>
      </c>
      <c r="E45" s="95"/>
      <c r="F45" s="95"/>
      <c r="G45" s="80"/>
    </row>
    <row r="46" spans="2:7" ht="16.5" thickTop="1" thickBot="1" x14ac:dyDescent="0.3">
      <c r="B46" s="92"/>
      <c r="C46" s="93" t="s">
        <v>60</v>
      </c>
      <c r="D46" s="94">
        <v>3407</v>
      </c>
      <c r="E46" s="95"/>
      <c r="F46" s="95"/>
      <c r="G46" s="80"/>
    </row>
    <row r="47" spans="2:7" ht="16.5" thickTop="1" thickBot="1" x14ac:dyDescent="0.3">
      <c r="B47" s="92"/>
      <c r="C47" s="89" t="s">
        <v>61</v>
      </c>
      <c r="D47" s="96"/>
      <c r="E47" s="91"/>
      <c r="F47" s="91"/>
      <c r="G47" s="91"/>
    </row>
    <row r="48" spans="2:7" ht="16.5" thickTop="1" thickBot="1" x14ac:dyDescent="0.3">
      <c r="B48" s="92"/>
      <c r="C48" s="93" t="s">
        <v>62</v>
      </c>
      <c r="D48" s="94">
        <v>400578.89558848948</v>
      </c>
      <c r="E48" s="91"/>
      <c r="F48" s="91"/>
      <c r="G48" s="91"/>
    </row>
    <row r="49" spans="2:7" ht="16.5" thickTop="1" thickBot="1" x14ac:dyDescent="0.3">
      <c r="B49" s="100" t="s">
        <v>63</v>
      </c>
      <c r="C49" s="101" t="s">
        <v>64</v>
      </c>
      <c r="D49" s="124">
        <f>SUM(D50:F58)</f>
        <v>6258857</v>
      </c>
      <c r="E49" s="91"/>
      <c r="F49" s="91"/>
      <c r="G49" s="91"/>
    </row>
    <row r="50" spans="2:7" ht="16.5" thickTop="1" thickBot="1" x14ac:dyDescent="0.3">
      <c r="B50" s="102"/>
      <c r="C50" s="103" t="s">
        <v>53</v>
      </c>
      <c r="D50" s="94">
        <v>4273665</v>
      </c>
      <c r="E50" s="95"/>
      <c r="F50" s="95"/>
      <c r="G50" s="95">
        <v>309894</v>
      </c>
    </row>
    <row r="51" spans="2:7" ht="16.5" thickTop="1" thickBot="1" x14ac:dyDescent="0.3">
      <c r="B51" s="102"/>
      <c r="C51" s="103" t="s">
        <v>65</v>
      </c>
      <c r="D51" s="94">
        <v>687183</v>
      </c>
      <c r="E51" s="95"/>
      <c r="F51" s="95"/>
      <c r="G51" s="95"/>
    </row>
    <row r="52" spans="2:7" ht="16.5" thickTop="1" thickBot="1" x14ac:dyDescent="0.3">
      <c r="B52" s="102"/>
      <c r="C52" s="101" t="s">
        <v>120</v>
      </c>
      <c r="D52" s="96"/>
      <c r="E52" s="91"/>
      <c r="F52" s="91"/>
      <c r="G52" s="91"/>
    </row>
    <row r="53" spans="2:7" ht="16.5" thickTop="1" thickBot="1" x14ac:dyDescent="0.3">
      <c r="B53" s="102"/>
      <c r="C53" s="103" t="s">
        <v>65</v>
      </c>
      <c r="D53" s="94">
        <v>447480</v>
      </c>
      <c r="E53" s="95"/>
      <c r="F53" s="95"/>
      <c r="G53" s="95"/>
    </row>
    <row r="54" spans="2:7" ht="16.5" thickTop="1" thickBot="1" x14ac:dyDescent="0.3">
      <c r="B54" s="102"/>
      <c r="C54" s="103" t="s">
        <v>53</v>
      </c>
      <c r="D54" s="94">
        <v>214519</v>
      </c>
      <c r="E54" s="95"/>
      <c r="F54" s="95"/>
      <c r="G54" s="95">
        <v>23147</v>
      </c>
    </row>
    <row r="55" spans="2:7" ht="16.5" thickTop="1" thickBot="1" x14ac:dyDescent="0.3">
      <c r="B55" s="102"/>
      <c r="C55" s="103" t="s">
        <v>50</v>
      </c>
      <c r="D55" s="94">
        <v>63762</v>
      </c>
      <c r="E55" s="95"/>
      <c r="F55" s="95"/>
      <c r="G55" s="95"/>
    </row>
    <row r="56" spans="2:7" ht="16.5" thickTop="1" thickBot="1" x14ac:dyDescent="0.3">
      <c r="B56" s="102"/>
      <c r="C56" s="103" t="s">
        <v>44</v>
      </c>
      <c r="D56" s="94">
        <v>2967</v>
      </c>
      <c r="E56" s="105"/>
      <c r="F56" s="105"/>
      <c r="G56" s="105"/>
    </row>
    <row r="57" spans="2:7" ht="16.5" thickTop="1" thickBot="1" x14ac:dyDescent="0.3">
      <c r="B57" s="102"/>
      <c r="C57" s="103" t="s">
        <v>45</v>
      </c>
      <c r="D57" s="94">
        <v>36668</v>
      </c>
      <c r="E57" s="105"/>
      <c r="F57" s="105"/>
      <c r="G57" s="105"/>
    </row>
    <row r="58" spans="2:7" ht="15.75" thickTop="1" x14ac:dyDescent="0.25">
      <c r="B58" s="102"/>
      <c r="C58" s="103" t="s">
        <v>121</v>
      </c>
      <c r="D58" s="122"/>
      <c r="E58" s="123"/>
      <c r="F58" s="123">
        <v>532613</v>
      </c>
      <c r="G58" s="123"/>
    </row>
    <row r="59" spans="2:7" ht="15.75" thickBot="1" x14ac:dyDescent="0.3">
      <c r="B59" s="88" t="s">
        <v>68</v>
      </c>
      <c r="C59" s="89" t="s">
        <v>69</v>
      </c>
      <c r="D59" s="124">
        <f>SUM(D60:F61)</f>
        <v>377200</v>
      </c>
      <c r="E59" s="91"/>
      <c r="F59" s="91"/>
      <c r="G59" s="91"/>
    </row>
    <row r="60" spans="2:7" ht="16.5" thickTop="1" thickBot="1" x14ac:dyDescent="0.3">
      <c r="B60" s="92"/>
      <c r="C60" s="93" t="s">
        <v>70</v>
      </c>
      <c r="D60" s="94">
        <v>122399</v>
      </c>
      <c r="E60" s="91"/>
      <c r="F60" s="98">
        <v>187237</v>
      </c>
      <c r="G60" s="90"/>
    </row>
    <row r="61" spans="2:7" ht="16.5" thickTop="1" thickBot="1" x14ac:dyDescent="0.3">
      <c r="B61" s="92"/>
      <c r="C61" s="93" t="s">
        <v>71</v>
      </c>
      <c r="D61" s="94"/>
      <c r="E61" s="98"/>
      <c r="F61" s="98">
        <v>67564</v>
      </c>
      <c r="G61" s="98"/>
    </row>
    <row r="62" spans="2:7" ht="16.5" thickTop="1" thickBot="1" x14ac:dyDescent="0.3">
      <c r="B62" s="92"/>
      <c r="C62" s="89" t="s">
        <v>72</v>
      </c>
      <c r="D62" s="96"/>
      <c r="E62" s="91"/>
      <c r="F62" s="91"/>
      <c r="G62" s="91"/>
    </row>
    <row r="63" spans="2:7" ht="16.5" thickTop="1" thickBot="1" x14ac:dyDescent="0.3">
      <c r="B63" s="92"/>
      <c r="C63" s="93" t="s">
        <v>73</v>
      </c>
      <c r="D63" s="94">
        <v>104847</v>
      </c>
      <c r="E63" s="91"/>
      <c r="F63" s="95"/>
      <c r="G63" s="98"/>
    </row>
    <row r="64" spans="2:7" ht="16.5" thickTop="1" thickBot="1" x14ac:dyDescent="0.3">
      <c r="B64" s="100" t="s">
        <v>11</v>
      </c>
      <c r="C64" s="106" t="s">
        <v>74</v>
      </c>
      <c r="D64" s="124">
        <f>SUM(D65:F67)</f>
        <v>379096</v>
      </c>
      <c r="E64" s="91"/>
      <c r="F64" s="91"/>
      <c r="G64" s="91"/>
    </row>
    <row r="65" spans="2:7" ht="16.5" thickTop="1" thickBot="1" x14ac:dyDescent="0.3">
      <c r="B65" s="102"/>
      <c r="C65" s="107" t="s">
        <v>122</v>
      </c>
      <c r="D65" s="94">
        <v>260526</v>
      </c>
      <c r="E65" s="91"/>
      <c r="F65" s="95"/>
      <c r="G65" s="91"/>
    </row>
    <row r="66" spans="2:7" ht="16.5" thickTop="1" thickBot="1" x14ac:dyDescent="0.3">
      <c r="B66" s="102"/>
      <c r="C66" s="106" t="s">
        <v>75</v>
      </c>
      <c r="D66" s="96"/>
      <c r="E66" s="91"/>
      <c r="F66" s="91"/>
      <c r="G66" s="91"/>
    </row>
    <row r="67" spans="2:7" ht="16.5" thickTop="1" thickBot="1" x14ac:dyDescent="0.3">
      <c r="B67" s="102"/>
      <c r="C67" s="107" t="s">
        <v>123</v>
      </c>
      <c r="D67" s="94">
        <v>118570</v>
      </c>
      <c r="E67" s="91"/>
      <c r="F67" s="91"/>
      <c r="G67" s="95"/>
    </row>
    <row r="68" spans="2:7" ht="16.5" thickTop="1" thickBot="1" x14ac:dyDescent="0.3"/>
    <row r="69" spans="2:7" ht="15.75" thickBot="1" x14ac:dyDescent="0.3">
      <c r="B69" s="108" t="s">
        <v>76</v>
      </c>
      <c r="C69" s="109"/>
      <c r="D69" s="110">
        <f>SUM(D14+D21+D29+D40+D44+D49+D59+D63+D64)</f>
        <v>15953634.895588489</v>
      </c>
      <c r="E69" s="111">
        <f>SUM(E14:E67)</f>
        <v>1855273</v>
      </c>
      <c r="F69" s="111">
        <f>SUM(F14:F67)</f>
        <v>787414</v>
      </c>
      <c r="G69" s="111">
        <f>SUM(G14:G67)</f>
        <v>1606380</v>
      </c>
    </row>
  </sheetData>
  <mergeCells count="1">
    <mergeCell ref="B12: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71"/>
  <sheetViews>
    <sheetView topLeftCell="A19" workbookViewId="0">
      <selection activeCell="I10" sqref="I10"/>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8" ht="15.75" thickBot="1" x14ac:dyDescent="0.3"/>
    <row r="5" spans="2:8" ht="16.5" thickTop="1" thickBot="1" x14ac:dyDescent="0.3">
      <c r="B5" s="79" t="s">
        <v>35</v>
      </c>
      <c r="C5" s="80" t="s">
        <v>77</v>
      </c>
      <c r="F5" s="79" t="s">
        <v>357</v>
      </c>
      <c r="H5" s="80">
        <v>304204</v>
      </c>
    </row>
    <row r="7" spans="2:8" ht="15.75" thickBot="1" x14ac:dyDescent="0.3">
      <c r="B7" s="81" t="s">
        <v>37</v>
      </c>
    </row>
    <row r="8" spans="2:8" ht="16.5" thickTop="1" thickBot="1" x14ac:dyDescent="0.3">
      <c r="B8" s="80"/>
      <c r="C8" t="s">
        <v>38</v>
      </c>
    </row>
    <row r="9" spans="2:8" ht="15.75" thickTop="1" x14ac:dyDescent="0.25">
      <c r="B9" s="82"/>
      <c r="C9" t="s">
        <v>39</v>
      </c>
    </row>
    <row r="10" spans="2:8" x14ac:dyDescent="0.25">
      <c r="B10" s="83"/>
    </row>
    <row r="11" spans="2:8" ht="15.75" thickBot="1" x14ac:dyDescent="0.3">
      <c r="B11" s="83"/>
    </row>
    <row r="12" spans="2:8" ht="15.75" thickBot="1" x14ac:dyDescent="0.3">
      <c r="B12" s="212" t="s">
        <v>96</v>
      </c>
      <c r="C12" s="213"/>
      <c r="D12" s="213"/>
      <c r="E12" s="213"/>
      <c r="F12" s="213"/>
      <c r="G12" s="213"/>
    </row>
    <row r="13" spans="2:8" x14ac:dyDescent="0.25">
      <c r="B13" s="84"/>
      <c r="C13" s="85"/>
      <c r="D13" s="86" t="s">
        <v>116</v>
      </c>
      <c r="E13" s="87" t="s">
        <v>117</v>
      </c>
      <c r="F13" s="87" t="s">
        <v>118</v>
      </c>
      <c r="G13" s="87" t="s">
        <v>119</v>
      </c>
    </row>
    <row r="14" spans="2:8" ht="15.75" thickBot="1" x14ac:dyDescent="0.3">
      <c r="B14" s="88" t="s">
        <v>41</v>
      </c>
      <c r="C14" s="89" t="s">
        <v>42</v>
      </c>
      <c r="D14" s="124">
        <f>SUM(D15:F20)</f>
        <v>666694</v>
      </c>
      <c r="E14" s="90"/>
      <c r="F14" s="90"/>
      <c r="G14" s="90"/>
    </row>
    <row r="15" spans="2:8" ht="16.5" thickTop="1" thickBot="1" x14ac:dyDescent="0.3">
      <c r="B15" s="92"/>
      <c r="C15" s="93" t="s">
        <v>43</v>
      </c>
      <c r="D15" s="94"/>
      <c r="E15" s="95">
        <v>181768</v>
      </c>
      <c r="F15" s="95"/>
      <c r="G15" s="95"/>
    </row>
    <row r="16" spans="2:8" ht="16.5" thickTop="1" thickBot="1" x14ac:dyDescent="0.3">
      <c r="B16" s="92"/>
      <c r="C16" s="93" t="s">
        <v>44</v>
      </c>
      <c r="D16" s="94">
        <v>346111</v>
      </c>
      <c r="E16" s="95"/>
      <c r="F16" s="95"/>
      <c r="G16" s="95"/>
    </row>
    <row r="17" spans="2:10" ht="16.5" thickTop="1" thickBot="1" x14ac:dyDescent="0.3">
      <c r="B17" s="92"/>
      <c r="C17" s="93" t="s">
        <v>45</v>
      </c>
      <c r="D17" s="94">
        <v>16575</v>
      </c>
      <c r="E17" s="95"/>
      <c r="F17" s="95"/>
      <c r="G17" s="95"/>
    </row>
    <row r="18" spans="2:10" ht="16.5" thickTop="1" thickBot="1" x14ac:dyDescent="0.3">
      <c r="B18" s="92"/>
      <c r="C18" s="93" t="s">
        <v>46</v>
      </c>
      <c r="D18" s="94">
        <v>120077</v>
      </c>
      <c r="E18" s="95"/>
      <c r="F18" s="95"/>
      <c r="G18" s="95"/>
    </row>
    <row r="19" spans="2:10" ht="16.5" thickTop="1" thickBot="1" x14ac:dyDescent="0.3">
      <c r="B19" s="92"/>
      <c r="C19" s="93" t="s">
        <v>47</v>
      </c>
      <c r="D19" s="94">
        <v>1538</v>
      </c>
      <c r="E19" s="95"/>
      <c r="F19" s="95"/>
      <c r="G19" s="95">
        <v>73093</v>
      </c>
    </row>
    <row r="20" spans="2:10" ht="16.5" thickTop="1" thickBot="1" x14ac:dyDescent="0.3">
      <c r="B20" s="92"/>
      <c r="C20" s="93" t="s">
        <v>48</v>
      </c>
      <c r="D20" s="94">
        <v>625</v>
      </c>
      <c r="E20" s="95"/>
      <c r="F20" s="95"/>
      <c r="G20" s="95"/>
    </row>
    <row r="21" spans="2:10" ht="16.5" thickTop="1" thickBot="1" x14ac:dyDescent="0.3">
      <c r="B21" s="92"/>
      <c r="C21" s="89" t="s">
        <v>49</v>
      </c>
      <c r="D21" s="124">
        <f>SUM(D22:F28)</f>
        <v>716214</v>
      </c>
      <c r="E21" s="90"/>
      <c r="F21" s="90"/>
      <c r="G21" s="90"/>
    </row>
    <row r="22" spans="2:10" ht="16.5" thickTop="1" thickBot="1" x14ac:dyDescent="0.3">
      <c r="B22" s="92"/>
      <c r="C22" s="93" t="s">
        <v>43</v>
      </c>
      <c r="D22" s="94"/>
      <c r="E22" s="95">
        <v>310454</v>
      </c>
      <c r="F22" s="95"/>
      <c r="G22" s="95"/>
    </row>
    <row r="23" spans="2:10" ht="16.5" thickTop="1" thickBot="1" x14ac:dyDescent="0.3">
      <c r="B23" s="92"/>
      <c r="C23" s="93" t="s">
        <v>44</v>
      </c>
      <c r="D23" s="94">
        <v>281503</v>
      </c>
      <c r="E23" s="95"/>
      <c r="F23" s="95"/>
      <c r="G23" s="95"/>
    </row>
    <row r="24" spans="2:10" ht="16.5" thickTop="1" thickBot="1" x14ac:dyDescent="0.3">
      <c r="B24" s="92"/>
      <c r="C24" s="93" t="s">
        <v>45</v>
      </c>
      <c r="D24" s="94">
        <v>7879</v>
      </c>
      <c r="E24" s="95"/>
      <c r="F24" s="95"/>
      <c r="G24" s="95"/>
    </row>
    <row r="25" spans="2:10" ht="16.5" thickTop="1" thickBot="1" x14ac:dyDescent="0.3">
      <c r="B25" s="92"/>
      <c r="C25" s="93" t="s">
        <v>46</v>
      </c>
      <c r="D25" s="94">
        <v>58403</v>
      </c>
      <c r="E25" s="95"/>
      <c r="F25" s="95"/>
      <c r="G25" s="95"/>
      <c r="J25" s="83"/>
    </row>
    <row r="26" spans="2:10" ht="16.5" thickTop="1" thickBot="1" x14ac:dyDescent="0.3">
      <c r="B26" s="92"/>
      <c r="C26" s="93" t="s">
        <v>50</v>
      </c>
      <c r="D26" s="94">
        <v>57362</v>
      </c>
      <c r="E26" s="95"/>
      <c r="F26" s="95"/>
      <c r="G26" s="95"/>
      <c r="J26" s="83"/>
    </row>
    <row r="27" spans="2:10" ht="16.5" thickTop="1" thickBot="1" x14ac:dyDescent="0.3">
      <c r="B27" s="92"/>
      <c r="C27" s="93" t="s">
        <v>48</v>
      </c>
      <c r="D27" s="94">
        <v>99</v>
      </c>
      <c r="E27" s="95"/>
      <c r="F27" s="95"/>
      <c r="G27" s="95"/>
      <c r="J27" s="83"/>
    </row>
    <row r="28" spans="2:10" ht="16.5" thickTop="1" thickBot="1" x14ac:dyDescent="0.3">
      <c r="B28" s="92"/>
      <c r="C28" s="93" t="s">
        <v>47</v>
      </c>
      <c r="D28" s="94">
        <v>514</v>
      </c>
      <c r="E28" s="95"/>
      <c r="F28" s="95"/>
      <c r="G28" s="95">
        <v>24410</v>
      </c>
      <c r="J28" s="83"/>
    </row>
    <row r="29" spans="2:10" ht="16.5" thickTop="1" thickBot="1" x14ac:dyDescent="0.3">
      <c r="B29" s="92"/>
      <c r="C29" s="89" t="s">
        <v>51</v>
      </c>
      <c r="D29" s="124">
        <f>SUM(D30:F39)</f>
        <v>957745</v>
      </c>
      <c r="E29" s="90"/>
      <c r="F29" s="90"/>
      <c r="G29" s="90"/>
      <c r="J29" s="83"/>
    </row>
    <row r="30" spans="2:10" ht="16.5" thickTop="1" thickBot="1" x14ac:dyDescent="0.3">
      <c r="B30" s="92"/>
      <c r="C30" s="93" t="s">
        <v>43</v>
      </c>
      <c r="D30" s="94"/>
      <c r="E30" s="95">
        <v>98676</v>
      </c>
      <c r="F30" s="95"/>
      <c r="G30" s="95"/>
      <c r="J30" s="83"/>
    </row>
    <row r="31" spans="2:10" ht="16.5" thickTop="1" thickBot="1" x14ac:dyDescent="0.3">
      <c r="B31" s="92"/>
      <c r="C31" s="93" t="s">
        <v>44</v>
      </c>
      <c r="D31" s="94">
        <v>254734</v>
      </c>
      <c r="E31" s="95"/>
      <c r="F31" s="95"/>
      <c r="G31" s="95"/>
    </row>
    <row r="32" spans="2:10" ht="16.5" thickTop="1" thickBot="1" x14ac:dyDescent="0.3">
      <c r="B32" s="92"/>
      <c r="C32" s="93" t="s">
        <v>45</v>
      </c>
      <c r="D32" s="94">
        <v>1073</v>
      </c>
      <c r="E32" s="95"/>
      <c r="F32" s="95"/>
      <c r="G32" s="95"/>
    </row>
    <row r="33" spans="2:7" ht="16.5" thickTop="1" thickBot="1" x14ac:dyDescent="0.3">
      <c r="B33" s="92"/>
      <c r="C33" s="93" t="s">
        <v>46</v>
      </c>
      <c r="D33" s="94">
        <v>12769</v>
      </c>
      <c r="E33" s="95"/>
      <c r="F33" s="95"/>
      <c r="G33" s="95"/>
    </row>
    <row r="34" spans="2:7" ht="16.5" thickTop="1" thickBot="1" x14ac:dyDescent="0.3">
      <c r="B34" s="92"/>
      <c r="C34" s="93" t="s">
        <v>50</v>
      </c>
      <c r="D34" s="94">
        <v>3936</v>
      </c>
      <c r="E34" s="95"/>
      <c r="F34" s="95"/>
      <c r="G34" s="95"/>
    </row>
    <row r="35" spans="2:7" ht="16.5" thickTop="1" thickBot="1" x14ac:dyDescent="0.3">
      <c r="B35" s="92"/>
      <c r="C35" s="93" t="s">
        <v>48</v>
      </c>
      <c r="D35" s="94">
        <v>496057</v>
      </c>
      <c r="E35" s="95"/>
      <c r="F35" s="95"/>
      <c r="G35" s="95"/>
    </row>
    <row r="36" spans="2:7" ht="16.5" thickTop="1" thickBot="1" x14ac:dyDescent="0.3">
      <c r="B36" s="92"/>
      <c r="C36" s="93" t="s">
        <v>52</v>
      </c>
      <c r="D36" s="94">
        <v>48468</v>
      </c>
      <c r="E36" s="95"/>
      <c r="F36" s="95"/>
      <c r="G36" s="95"/>
    </row>
    <row r="37" spans="2:7" ht="16.5" thickTop="1" thickBot="1" x14ac:dyDescent="0.3">
      <c r="B37" s="92"/>
      <c r="C37" s="93" t="s">
        <v>53</v>
      </c>
      <c r="D37" s="94">
        <v>6456</v>
      </c>
      <c r="E37" s="95"/>
      <c r="F37" s="95"/>
      <c r="G37" s="95"/>
    </row>
    <row r="38" spans="2:7" ht="16.5" thickTop="1" thickBot="1" x14ac:dyDescent="0.3">
      <c r="B38" s="92"/>
      <c r="C38" s="93" t="s">
        <v>54</v>
      </c>
      <c r="D38" s="94">
        <v>35307</v>
      </c>
      <c r="E38" s="95"/>
      <c r="F38" s="95"/>
      <c r="G38" s="95"/>
    </row>
    <row r="39" spans="2:7" ht="16.5" thickTop="1" thickBot="1" x14ac:dyDescent="0.3">
      <c r="B39" s="92"/>
      <c r="C39" s="93" t="s">
        <v>47</v>
      </c>
      <c r="D39" s="94">
        <v>269</v>
      </c>
      <c r="E39" s="91"/>
      <c r="F39" s="95"/>
      <c r="G39" s="95">
        <v>12763</v>
      </c>
    </row>
    <row r="40" spans="2:7" ht="16.5" thickTop="1" thickBot="1" x14ac:dyDescent="0.3">
      <c r="B40" s="92"/>
      <c r="C40" s="89" t="s">
        <v>55</v>
      </c>
      <c r="D40" s="124">
        <f>SUM(D41:D43)</f>
        <v>160030</v>
      </c>
      <c r="E40" s="91"/>
      <c r="F40" s="91"/>
      <c r="G40" s="91"/>
    </row>
    <row r="41" spans="2:7" ht="16.5" thickTop="1" thickBot="1" x14ac:dyDescent="0.3">
      <c r="B41" s="92"/>
      <c r="C41" s="93" t="s">
        <v>56</v>
      </c>
      <c r="D41" s="94">
        <v>30692</v>
      </c>
      <c r="E41" s="97"/>
      <c r="F41" s="97"/>
      <c r="G41" s="97"/>
    </row>
    <row r="42" spans="2:7" ht="16.5" thickTop="1" thickBot="1" x14ac:dyDescent="0.3">
      <c r="B42" s="92"/>
      <c r="C42" s="93" t="s">
        <v>57</v>
      </c>
      <c r="D42" s="94">
        <v>121248</v>
      </c>
      <c r="E42" s="91"/>
      <c r="F42" s="98"/>
      <c r="G42" s="91"/>
    </row>
    <row r="43" spans="2:7" ht="16.5" thickTop="1" thickBot="1" x14ac:dyDescent="0.3">
      <c r="B43" s="92"/>
      <c r="C43" s="93" t="s">
        <v>58</v>
      </c>
      <c r="D43" s="94">
        <v>8090</v>
      </c>
      <c r="E43" s="91"/>
      <c r="F43" s="91"/>
      <c r="G43" s="91"/>
    </row>
    <row r="44" spans="2:7" ht="16.5" thickTop="1" thickBot="1" x14ac:dyDescent="0.3">
      <c r="B44" s="92"/>
      <c r="C44" s="89" t="s">
        <v>10</v>
      </c>
      <c r="D44" s="124">
        <f>SUM(D45:D48)</f>
        <v>657315</v>
      </c>
      <c r="E44" s="91"/>
      <c r="F44" s="91"/>
      <c r="G44" s="91"/>
    </row>
    <row r="45" spans="2:7" ht="16.5" thickTop="1" thickBot="1" x14ac:dyDescent="0.3">
      <c r="B45" s="92"/>
      <c r="C45" s="93" t="s">
        <v>59</v>
      </c>
      <c r="D45" s="94">
        <v>544401</v>
      </c>
      <c r="E45" s="95"/>
      <c r="F45" s="95"/>
      <c r="G45" s="91"/>
    </row>
    <row r="46" spans="2:7" ht="16.5" thickTop="1" thickBot="1" x14ac:dyDescent="0.3">
      <c r="B46" s="92"/>
      <c r="C46" s="93" t="s">
        <v>60</v>
      </c>
      <c r="D46" s="94">
        <v>0</v>
      </c>
      <c r="E46" s="95"/>
      <c r="F46" s="95"/>
      <c r="G46" s="91"/>
    </row>
    <row r="47" spans="2:7" ht="16.5" thickTop="1" thickBot="1" x14ac:dyDescent="0.3">
      <c r="B47" s="92"/>
      <c r="C47" s="89" t="s">
        <v>61</v>
      </c>
      <c r="D47" s="96"/>
      <c r="E47" s="91"/>
      <c r="F47" s="91"/>
      <c r="G47" s="91"/>
    </row>
    <row r="48" spans="2:7" ht="16.5" thickTop="1" thickBot="1" x14ac:dyDescent="0.3">
      <c r="B48" s="92"/>
      <c r="C48" s="93" t="s">
        <v>62</v>
      </c>
      <c r="D48" s="94">
        <v>112914</v>
      </c>
      <c r="E48" s="91"/>
      <c r="F48" s="91"/>
      <c r="G48" s="91"/>
    </row>
    <row r="49" spans="2:7" ht="16.5" thickTop="1" thickBot="1" x14ac:dyDescent="0.3">
      <c r="B49" s="100" t="s">
        <v>63</v>
      </c>
      <c r="C49" s="101" t="s">
        <v>64</v>
      </c>
      <c r="D49" s="124">
        <f>SUM(D50:F60)</f>
        <v>1866061</v>
      </c>
      <c r="E49" s="91"/>
      <c r="F49" s="91"/>
      <c r="G49" s="91"/>
    </row>
    <row r="50" spans="2:7" ht="16.5" thickTop="1" thickBot="1" x14ac:dyDescent="0.3">
      <c r="B50" s="102"/>
      <c r="C50" s="103" t="s">
        <v>53</v>
      </c>
      <c r="D50" s="94">
        <v>1309225</v>
      </c>
      <c r="E50" s="95"/>
      <c r="F50" s="95"/>
      <c r="G50" s="95">
        <v>94935</v>
      </c>
    </row>
    <row r="51" spans="2:7" ht="16.5" thickTop="1" thickBot="1" x14ac:dyDescent="0.3">
      <c r="B51" s="102"/>
      <c r="C51" s="103" t="s">
        <v>65</v>
      </c>
      <c r="D51" s="94">
        <v>187525</v>
      </c>
      <c r="E51" s="95"/>
      <c r="F51" s="95"/>
      <c r="G51" s="95"/>
    </row>
    <row r="52" spans="2:7" ht="16.5" thickTop="1" thickBot="1" x14ac:dyDescent="0.3">
      <c r="B52" s="102"/>
      <c r="C52" s="103" t="s">
        <v>66</v>
      </c>
      <c r="D52" s="94"/>
      <c r="E52" s="91"/>
      <c r="F52" s="95"/>
      <c r="G52" s="95"/>
    </row>
    <row r="53" spans="2:7" ht="16.5" thickTop="1" thickBot="1" x14ac:dyDescent="0.3">
      <c r="B53" s="102"/>
      <c r="C53" s="103" t="s">
        <v>67</v>
      </c>
      <c r="D53" s="94"/>
      <c r="E53" s="91"/>
      <c r="F53" s="80"/>
      <c r="G53" s="80"/>
    </row>
    <row r="54" spans="2:7" ht="16.5" thickTop="1" thickBot="1" x14ac:dyDescent="0.3">
      <c r="B54" s="102"/>
      <c r="C54" s="101" t="s">
        <v>120</v>
      </c>
      <c r="D54" s="96"/>
      <c r="E54" s="91"/>
      <c r="F54" s="91"/>
      <c r="G54" s="91"/>
    </row>
    <row r="55" spans="2:7" ht="16.5" thickTop="1" thickBot="1" x14ac:dyDescent="0.3">
      <c r="B55" s="102"/>
      <c r="C55" s="103" t="s">
        <v>65</v>
      </c>
      <c r="D55" s="94">
        <v>116649</v>
      </c>
      <c r="E55" s="95"/>
      <c r="F55" s="95"/>
      <c r="G55" s="95"/>
    </row>
    <row r="56" spans="2:7" ht="16.5" thickTop="1" thickBot="1" x14ac:dyDescent="0.3">
      <c r="B56" s="102"/>
      <c r="C56" s="103" t="s">
        <v>53</v>
      </c>
      <c r="D56" s="94">
        <v>32317</v>
      </c>
      <c r="E56" s="95"/>
      <c r="F56" s="95"/>
      <c r="G56" s="95">
        <v>3487</v>
      </c>
    </row>
    <row r="57" spans="2:7" ht="16.5" thickTop="1" thickBot="1" x14ac:dyDescent="0.3">
      <c r="B57" s="102"/>
      <c r="C57" s="103" t="s">
        <v>125</v>
      </c>
      <c r="D57" s="94"/>
      <c r="E57" s="95"/>
      <c r="F57" s="95">
        <v>150131</v>
      </c>
      <c r="G57" s="95"/>
    </row>
    <row r="58" spans="2:7" ht="16.5" thickTop="1" thickBot="1" x14ac:dyDescent="0.3">
      <c r="B58" s="102"/>
      <c r="C58" s="103" t="s">
        <v>50</v>
      </c>
      <c r="D58" s="94">
        <v>59882</v>
      </c>
      <c r="E58" s="95"/>
      <c r="F58" s="95"/>
      <c r="G58" s="95"/>
    </row>
    <row r="59" spans="2:7" ht="16.5" thickTop="1" thickBot="1" x14ac:dyDescent="0.3">
      <c r="B59" s="102"/>
      <c r="C59" s="103" t="s">
        <v>44</v>
      </c>
      <c r="D59" s="94">
        <v>917</v>
      </c>
      <c r="E59" s="105"/>
      <c r="F59" s="105"/>
      <c r="G59" s="105"/>
    </row>
    <row r="60" spans="2:7" ht="16.5" thickTop="1" thickBot="1" x14ac:dyDescent="0.3">
      <c r="B60" s="102"/>
      <c r="C60" s="103" t="s">
        <v>45</v>
      </c>
      <c r="D60" s="94">
        <v>9415</v>
      </c>
      <c r="E60" s="105"/>
      <c r="F60" s="105"/>
      <c r="G60" s="105"/>
    </row>
    <row r="61" spans="2:7" ht="16.5" thickTop="1" thickBot="1" x14ac:dyDescent="0.3">
      <c r="B61" s="88" t="s">
        <v>68</v>
      </c>
      <c r="C61" s="89" t="s">
        <v>69</v>
      </c>
      <c r="D61" s="124">
        <f>SUM(D62:F63)</f>
        <v>188299</v>
      </c>
      <c r="E61" s="91"/>
      <c r="F61" s="91"/>
      <c r="G61" s="91"/>
    </row>
    <row r="62" spans="2:7" ht="16.5" thickTop="1" thickBot="1" x14ac:dyDescent="0.3">
      <c r="B62" s="92"/>
      <c r="C62" s="93" t="s">
        <v>70</v>
      </c>
      <c r="D62" s="94">
        <v>122399</v>
      </c>
      <c r="E62" s="91"/>
      <c r="F62" s="98">
        <v>60836</v>
      </c>
      <c r="G62" s="90"/>
    </row>
    <row r="63" spans="2:7" ht="16.5" thickTop="1" thickBot="1" x14ac:dyDescent="0.3">
      <c r="B63" s="92"/>
      <c r="C63" s="93" t="s">
        <v>71</v>
      </c>
      <c r="D63" s="94"/>
      <c r="E63" s="98"/>
      <c r="F63" s="98">
        <v>5064</v>
      </c>
      <c r="G63" s="98"/>
    </row>
    <row r="64" spans="2:7" ht="16.5" thickTop="1" thickBot="1" x14ac:dyDescent="0.3">
      <c r="B64" s="92"/>
      <c r="C64" s="89" t="s">
        <v>72</v>
      </c>
      <c r="E64" s="91"/>
      <c r="F64" s="91"/>
      <c r="G64" s="91"/>
    </row>
    <row r="65" spans="2:7" ht="16.5" thickTop="1" thickBot="1" x14ac:dyDescent="0.3">
      <c r="B65" s="92"/>
      <c r="C65" s="93" t="s">
        <v>73</v>
      </c>
      <c r="D65" s="94">
        <v>29554</v>
      </c>
      <c r="E65" s="91"/>
      <c r="F65" s="95"/>
      <c r="G65" s="91"/>
    </row>
    <row r="66" spans="2:7" ht="16.5" thickTop="1" thickBot="1" x14ac:dyDescent="0.3">
      <c r="B66" s="100" t="s">
        <v>11</v>
      </c>
      <c r="C66" s="106" t="s">
        <v>74</v>
      </c>
      <c r="D66" s="124">
        <f>SUM(D67:F69)</f>
        <v>26544</v>
      </c>
      <c r="E66" s="91"/>
      <c r="F66" s="91"/>
      <c r="G66" s="91"/>
    </row>
    <row r="67" spans="2:7" ht="16.5" thickTop="1" thickBot="1" x14ac:dyDescent="0.3">
      <c r="B67" s="102"/>
      <c r="C67" s="107" t="s">
        <v>122</v>
      </c>
      <c r="D67" s="94">
        <v>13536</v>
      </c>
      <c r="E67" s="91"/>
      <c r="F67" s="95"/>
      <c r="G67" s="91"/>
    </row>
    <row r="68" spans="2:7" ht="16.5" thickTop="1" thickBot="1" x14ac:dyDescent="0.3">
      <c r="B68" s="102"/>
      <c r="C68" s="106" t="s">
        <v>75</v>
      </c>
      <c r="D68" s="96"/>
      <c r="E68" s="91"/>
      <c r="F68" s="91"/>
      <c r="G68" s="91"/>
    </row>
    <row r="69" spans="2:7" ht="16.5" thickTop="1" thickBot="1" x14ac:dyDescent="0.3">
      <c r="B69" s="102"/>
      <c r="C69" s="107" t="s">
        <v>126</v>
      </c>
      <c r="D69" s="94">
        <v>13008</v>
      </c>
      <c r="E69" s="91"/>
      <c r="F69" s="91"/>
      <c r="G69" s="95"/>
    </row>
    <row r="70" spans="2:7" ht="16.5" thickTop="1" thickBot="1" x14ac:dyDescent="0.3"/>
    <row r="71" spans="2:7" ht="15.75" thickBot="1" x14ac:dyDescent="0.3">
      <c r="B71" s="108" t="s">
        <v>76</v>
      </c>
      <c r="C71" s="109"/>
      <c r="D71" s="110">
        <f>SUM(D14+D21+D29+D40+D44+D49+D61+D65+D66)</f>
        <v>5268456</v>
      </c>
      <c r="E71" s="111">
        <f>SUM(E15:E70)</f>
        <v>590898</v>
      </c>
      <c r="F71" s="111">
        <f>SUM(F15:F70)</f>
        <v>216031</v>
      </c>
      <c r="G71" s="111">
        <f>SUM(G15:G70)</f>
        <v>208688</v>
      </c>
    </row>
  </sheetData>
  <mergeCells count="1">
    <mergeCell ref="B12:G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8"/>
  <sheetViews>
    <sheetView topLeftCell="C1" workbookViewId="0">
      <selection activeCell="G6" sqref="G6"/>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7" ht="15.75" thickBot="1" x14ac:dyDescent="0.3"/>
    <row r="5" spans="2:7" ht="16.5" thickTop="1" thickBot="1" x14ac:dyDescent="0.3">
      <c r="B5" s="79" t="s">
        <v>35</v>
      </c>
      <c r="C5" s="80" t="s">
        <v>78</v>
      </c>
      <c r="E5" s="79" t="s">
        <v>357</v>
      </c>
      <c r="G5" s="80">
        <v>63096</v>
      </c>
    </row>
    <row r="7" spans="2:7" ht="15.75" thickBot="1" x14ac:dyDescent="0.3">
      <c r="B7" s="81" t="s">
        <v>37</v>
      </c>
    </row>
    <row r="8" spans="2:7" ht="16.5" thickTop="1" thickBot="1" x14ac:dyDescent="0.3">
      <c r="B8" s="80"/>
      <c r="C8" t="s">
        <v>38</v>
      </c>
    </row>
    <row r="9" spans="2:7" ht="15.75" thickTop="1" x14ac:dyDescent="0.25">
      <c r="B9" s="82"/>
      <c r="C9" t="s">
        <v>39</v>
      </c>
    </row>
    <row r="10" spans="2:7" x14ac:dyDescent="0.25">
      <c r="B10" s="83"/>
    </row>
    <row r="11" spans="2:7" ht="15.75" thickBot="1" x14ac:dyDescent="0.3">
      <c r="B11" s="83"/>
    </row>
    <row r="12" spans="2:7" ht="15.75" thickBot="1" x14ac:dyDescent="0.3">
      <c r="B12" s="212" t="s">
        <v>96</v>
      </c>
      <c r="C12" s="213"/>
      <c r="D12" s="213"/>
      <c r="E12" s="213"/>
      <c r="F12" s="213"/>
      <c r="G12" s="213"/>
    </row>
    <row r="13" spans="2:7" x14ac:dyDescent="0.25">
      <c r="B13" s="84"/>
      <c r="C13" s="85"/>
      <c r="D13" s="86" t="s">
        <v>116</v>
      </c>
      <c r="E13" s="87" t="s">
        <v>117</v>
      </c>
      <c r="F13" s="87" t="s">
        <v>118</v>
      </c>
      <c r="G13" s="87" t="s">
        <v>119</v>
      </c>
    </row>
    <row r="14" spans="2:7" ht="15.75" thickBot="1" x14ac:dyDescent="0.3">
      <c r="B14" s="88" t="s">
        <v>41</v>
      </c>
      <c r="C14" s="89" t="s">
        <v>42</v>
      </c>
      <c r="D14" s="124">
        <f>SUM(D15:F20)</f>
        <v>213220</v>
      </c>
      <c r="E14" s="90"/>
      <c r="F14" s="90"/>
      <c r="G14" s="90"/>
    </row>
    <row r="15" spans="2:7" ht="16.5" thickTop="1" thickBot="1" x14ac:dyDescent="0.3">
      <c r="B15" s="92"/>
      <c r="C15" s="93" t="s">
        <v>43</v>
      </c>
      <c r="D15" s="94"/>
      <c r="E15" s="95">
        <v>58821</v>
      </c>
      <c r="F15" s="95"/>
      <c r="G15" s="95"/>
    </row>
    <row r="16" spans="2:7" ht="16.5" thickTop="1" thickBot="1" x14ac:dyDescent="0.3">
      <c r="B16" s="92"/>
      <c r="C16" s="93" t="s">
        <v>44</v>
      </c>
      <c r="D16" s="94">
        <v>12435</v>
      </c>
      <c r="E16" s="95"/>
      <c r="F16" s="95"/>
      <c r="G16" s="95"/>
    </row>
    <row r="17" spans="2:10" ht="16.5" thickTop="1" thickBot="1" x14ac:dyDescent="0.3">
      <c r="B17" s="92"/>
      <c r="C17" s="93" t="s">
        <v>45</v>
      </c>
      <c r="D17" s="94">
        <v>16230</v>
      </c>
      <c r="E17" s="95"/>
      <c r="F17" s="95"/>
      <c r="G17" s="95"/>
    </row>
    <row r="18" spans="2:10" ht="16.5" thickTop="1" thickBot="1" x14ac:dyDescent="0.3">
      <c r="B18" s="92"/>
      <c r="C18" s="93" t="s">
        <v>46</v>
      </c>
      <c r="D18" s="94">
        <v>123688</v>
      </c>
      <c r="E18" s="95"/>
      <c r="F18" s="95"/>
      <c r="G18" s="95"/>
    </row>
    <row r="19" spans="2:10" ht="16.5" thickTop="1" thickBot="1" x14ac:dyDescent="0.3">
      <c r="B19" s="92"/>
      <c r="C19" s="93" t="s">
        <v>47</v>
      </c>
      <c r="D19" s="94">
        <v>1756</v>
      </c>
      <c r="E19" s="95"/>
      <c r="F19" s="95"/>
      <c r="G19" s="95">
        <v>83462</v>
      </c>
    </row>
    <row r="20" spans="2:10" ht="16.5" thickTop="1" thickBot="1" x14ac:dyDescent="0.3">
      <c r="B20" s="92"/>
      <c r="C20" s="93" t="s">
        <v>48</v>
      </c>
      <c r="D20" s="94">
        <v>290</v>
      </c>
      <c r="E20" s="95"/>
      <c r="F20" s="95"/>
      <c r="G20" s="95"/>
    </row>
    <row r="21" spans="2:10" ht="16.5" thickTop="1" thickBot="1" x14ac:dyDescent="0.3">
      <c r="B21" s="92"/>
      <c r="C21" s="89" t="s">
        <v>49</v>
      </c>
      <c r="D21" s="124">
        <f>SUM(D22:F28)</f>
        <v>106915</v>
      </c>
      <c r="E21" s="90"/>
      <c r="F21" s="90"/>
      <c r="G21" s="90"/>
    </row>
    <row r="22" spans="2:10" ht="16.5" thickTop="1" thickBot="1" x14ac:dyDescent="0.3">
      <c r="B22" s="92"/>
      <c r="C22" s="93" t="s">
        <v>43</v>
      </c>
      <c r="D22" s="94"/>
      <c r="E22" s="95">
        <v>38467</v>
      </c>
      <c r="F22" s="95"/>
      <c r="G22" s="95"/>
    </row>
    <row r="23" spans="2:10" ht="16.5" thickTop="1" thickBot="1" x14ac:dyDescent="0.3">
      <c r="B23" s="92"/>
      <c r="C23" s="93" t="s">
        <v>44</v>
      </c>
      <c r="D23" s="94">
        <v>19459</v>
      </c>
      <c r="E23" s="95"/>
      <c r="F23" s="95"/>
      <c r="G23" s="95"/>
    </row>
    <row r="24" spans="2:10" ht="16.5" thickTop="1" thickBot="1" x14ac:dyDescent="0.3">
      <c r="B24" s="92"/>
      <c r="C24" s="93" t="s">
        <v>45</v>
      </c>
      <c r="D24" s="94">
        <v>2884</v>
      </c>
      <c r="E24" s="95"/>
      <c r="F24" s="95"/>
      <c r="G24" s="95"/>
    </row>
    <row r="25" spans="2:10" ht="16.5" thickTop="1" thickBot="1" x14ac:dyDescent="0.3">
      <c r="B25" s="92"/>
      <c r="C25" s="93" t="s">
        <v>46</v>
      </c>
      <c r="D25" s="94">
        <v>23131</v>
      </c>
      <c r="E25" s="95"/>
      <c r="F25" s="95"/>
      <c r="G25" s="95"/>
      <c r="J25" s="83"/>
    </row>
    <row r="26" spans="2:10" ht="16.5" thickTop="1" thickBot="1" x14ac:dyDescent="0.3">
      <c r="B26" s="92"/>
      <c r="C26" s="93" t="s">
        <v>50</v>
      </c>
      <c r="D26" s="94">
        <v>22718</v>
      </c>
      <c r="E26" s="95"/>
      <c r="F26" s="95"/>
      <c r="G26" s="95"/>
      <c r="J26" s="83"/>
    </row>
    <row r="27" spans="2:10" ht="16.5" thickTop="1" thickBot="1" x14ac:dyDescent="0.3">
      <c r="B27" s="92"/>
      <c r="C27" s="93" t="s">
        <v>48</v>
      </c>
      <c r="D27" s="94">
        <v>18</v>
      </c>
      <c r="E27" s="95"/>
      <c r="F27" s="95"/>
      <c r="G27" s="95"/>
      <c r="J27" s="83"/>
    </row>
    <row r="28" spans="2:10" ht="16.5" thickTop="1" thickBot="1" x14ac:dyDescent="0.3">
      <c r="B28" s="92"/>
      <c r="C28" s="93" t="s">
        <v>47</v>
      </c>
      <c r="D28" s="94">
        <v>238</v>
      </c>
      <c r="E28" s="95"/>
      <c r="F28" s="95"/>
      <c r="G28" s="95">
        <v>11315</v>
      </c>
      <c r="J28" s="83"/>
    </row>
    <row r="29" spans="2:10" ht="16.5" thickTop="1" thickBot="1" x14ac:dyDescent="0.3">
      <c r="B29" s="92"/>
      <c r="C29" s="89" t="s">
        <v>51</v>
      </c>
      <c r="D29" s="124">
        <f>SUM(D30:F39)</f>
        <v>47376</v>
      </c>
      <c r="E29" s="90"/>
      <c r="F29" s="90"/>
      <c r="G29" s="90"/>
      <c r="J29" s="83"/>
    </row>
    <row r="30" spans="2:10" ht="16.5" thickTop="1" thickBot="1" x14ac:dyDescent="0.3">
      <c r="B30" s="92"/>
      <c r="C30" s="93" t="s">
        <v>43</v>
      </c>
      <c r="D30" s="94"/>
      <c r="E30" s="95">
        <v>15073</v>
      </c>
      <c r="F30" s="95"/>
      <c r="G30" s="95"/>
      <c r="J30" s="83"/>
    </row>
    <row r="31" spans="2:10" ht="16.5" thickTop="1" thickBot="1" x14ac:dyDescent="0.3">
      <c r="B31" s="92"/>
      <c r="C31" s="93" t="s">
        <v>44</v>
      </c>
      <c r="D31" s="94">
        <v>23126</v>
      </c>
      <c r="E31" s="95"/>
      <c r="F31" s="95"/>
      <c r="G31" s="95"/>
    </row>
    <row r="32" spans="2:10" ht="16.5" thickTop="1" thickBot="1" x14ac:dyDescent="0.3">
      <c r="B32" s="92"/>
      <c r="C32" s="93" t="s">
        <v>45</v>
      </c>
      <c r="D32" s="94">
        <v>161</v>
      </c>
      <c r="E32" s="95"/>
      <c r="F32" s="95"/>
      <c r="G32" s="95"/>
    </row>
    <row r="33" spans="2:7" ht="16.5" thickTop="1" thickBot="1" x14ac:dyDescent="0.3">
      <c r="B33" s="92"/>
      <c r="C33" s="93" t="s">
        <v>46</v>
      </c>
      <c r="D33" s="94">
        <v>1634</v>
      </c>
      <c r="E33" s="95"/>
      <c r="F33" s="95"/>
      <c r="G33" s="95"/>
    </row>
    <row r="34" spans="2:7" ht="16.5" thickTop="1" thickBot="1" x14ac:dyDescent="0.3">
      <c r="B34" s="92"/>
      <c r="C34" s="93" t="s">
        <v>50</v>
      </c>
      <c r="D34" s="94">
        <v>440</v>
      </c>
      <c r="E34" s="95"/>
      <c r="F34" s="95"/>
      <c r="G34" s="95"/>
    </row>
    <row r="35" spans="2:7" ht="16.5" thickTop="1" thickBot="1" x14ac:dyDescent="0.3">
      <c r="B35" s="92"/>
      <c r="C35" s="93" t="s">
        <v>48</v>
      </c>
      <c r="D35" s="94">
        <v>3596</v>
      </c>
      <c r="E35" s="95"/>
      <c r="F35" s="95"/>
      <c r="G35" s="95"/>
    </row>
    <row r="36" spans="2:7" ht="16.5" thickTop="1" thickBot="1" x14ac:dyDescent="0.3">
      <c r="B36" s="92"/>
      <c r="C36" s="93" t="s">
        <v>52</v>
      </c>
      <c r="D36" s="94"/>
      <c r="E36" s="95"/>
      <c r="F36" s="95"/>
      <c r="G36" s="95"/>
    </row>
    <row r="37" spans="2:7" ht="16.5" thickTop="1" thickBot="1" x14ac:dyDescent="0.3">
      <c r="B37" s="92"/>
      <c r="C37" s="93" t="s">
        <v>53</v>
      </c>
      <c r="D37" s="94">
        <v>1066</v>
      </c>
      <c r="E37" s="95"/>
      <c r="F37" s="95"/>
      <c r="G37" s="95"/>
    </row>
    <row r="38" spans="2:7" ht="16.5" thickTop="1" thickBot="1" x14ac:dyDescent="0.3">
      <c r="B38" s="92"/>
      <c r="C38" s="93" t="s">
        <v>54</v>
      </c>
      <c r="D38" s="94">
        <v>2236</v>
      </c>
      <c r="E38" s="95"/>
      <c r="F38" s="95"/>
      <c r="G38" s="95"/>
    </row>
    <row r="39" spans="2:7" ht="16.5" thickTop="1" thickBot="1" x14ac:dyDescent="0.3">
      <c r="B39" s="92"/>
      <c r="C39" s="93" t="s">
        <v>47</v>
      </c>
      <c r="D39" s="94">
        <v>44</v>
      </c>
      <c r="E39" s="91"/>
      <c r="F39" s="95"/>
      <c r="G39" s="95">
        <v>2108</v>
      </c>
    </row>
    <row r="40" spans="2:7" ht="16.5" thickTop="1" thickBot="1" x14ac:dyDescent="0.3">
      <c r="B40" s="92"/>
      <c r="C40" s="89" t="s">
        <v>55</v>
      </c>
      <c r="D40" s="124">
        <f>SUM(D41:D43)</f>
        <v>14934</v>
      </c>
      <c r="E40" s="91"/>
      <c r="F40" s="91"/>
      <c r="G40" s="91"/>
    </row>
    <row r="41" spans="2:7" ht="16.5" thickTop="1" thickBot="1" x14ac:dyDescent="0.3">
      <c r="B41" s="92"/>
      <c r="C41" s="93" t="s">
        <v>56</v>
      </c>
      <c r="D41" s="94">
        <v>5836</v>
      </c>
      <c r="E41" s="97"/>
      <c r="F41" s="97"/>
      <c r="G41" s="97"/>
    </row>
    <row r="42" spans="2:7" ht="16.5" thickTop="1" thickBot="1" x14ac:dyDescent="0.3">
      <c r="B42" s="92"/>
      <c r="C42" s="93" t="s">
        <v>57</v>
      </c>
      <c r="D42" s="94">
        <v>7560</v>
      </c>
      <c r="E42" s="91"/>
      <c r="F42" s="98"/>
      <c r="G42" s="91"/>
    </row>
    <row r="43" spans="2:7" ht="16.5" thickTop="1" thickBot="1" x14ac:dyDescent="0.3">
      <c r="B43" s="92"/>
      <c r="C43" s="93" t="s">
        <v>58</v>
      </c>
      <c r="D43" s="94">
        <v>1538</v>
      </c>
      <c r="E43" s="91"/>
      <c r="F43" s="91"/>
      <c r="G43" s="91"/>
    </row>
    <row r="44" spans="2:7" ht="16.5" thickTop="1" thickBot="1" x14ac:dyDescent="0.3">
      <c r="B44" s="92"/>
      <c r="C44" s="89" t="s">
        <v>10</v>
      </c>
      <c r="D44" s="125">
        <f>SUM(D45:D48)</f>
        <v>23420</v>
      </c>
      <c r="E44" s="91"/>
      <c r="F44" s="91"/>
      <c r="G44" s="91"/>
    </row>
    <row r="45" spans="2:7" ht="16.5" thickTop="1" thickBot="1" x14ac:dyDescent="0.3">
      <c r="B45" s="92"/>
      <c r="C45" s="93" t="s">
        <v>59</v>
      </c>
      <c r="D45" s="94">
        <v>0</v>
      </c>
      <c r="E45" s="95">
        <v>0</v>
      </c>
      <c r="F45" s="95">
        <v>0</v>
      </c>
      <c r="G45" s="91"/>
    </row>
    <row r="46" spans="2:7" ht="16.5" thickTop="1" thickBot="1" x14ac:dyDescent="0.3">
      <c r="B46" s="92"/>
      <c r="C46" s="93" t="s">
        <v>60</v>
      </c>
      <c r="D46" s="94">
        <f>SUM(E46:G46)</f>
        <v>0</v>
      </c>
      <c r="E46" s="95">
        <v>0</v>
      </c>
      <c r="F46" s="95">
        <v>0</v>
      </c>
      <c r="G46" s="91"/>
    </row>
    <row r="47" spans="2:7" ht="16.5" thickTop="1" thickBot="1" x14ac:dyDescent="0.3">
      <c r="B47" s="92"/>
      <c r="C47" s="89" t="s">
        <v>61</v>
      </c>
      <c r="D47" s="96"/>
      <c r="E47" s="91"/>
      <c r="F47" s="91"/>
      <c r="G47" s="91"/>
    </row>
    <row r="48" spans="2:7" ht="16.5" thickTop="1" thickBot="1" x14ac:dyDescent="0.3">
      <c r="B48" s="92"/>
      <c r="C48" s="93" t="s">
        <v>62</v>
      </c>
      <c r="D48" s="94">
        <v>23420</v>
      </c>
      <c r="E48" s="91"/>
      <c r="F48" s="91"/>
      <c r="G48" s="91"/>
    </row>
    <row r="49" spans="2:7" ht="16.5" thickTop="1" thickBot="1" x14ac:dyDescent="0.3">
      <c r="B49" s="100" t="s">
        <v>63</v>
      </c>
      <c r="C49" s="101" t="s">
        <v>64</v>
      </c>
      <c r="D49" s="124">
        <f>SUM(D50:F58)</f>
        <v>392131</v>
      </c>
      <c r="E49" s="91"/>
      <c r="F49" s="91"/>
      <c r="G49" s="91"/>
    </row>
    <row r="50" spans="2:7" ht="16.5" thickTop="1" thickBot="1" x14ac:dyDescent="0.3">
      <c r="B50" s="102"/>
      <c r="C50" s="103" t="s">
        <v>53</v>
      </c>
      <c r="D50" s="94">
        <v>259043</v>
      </c>
      <c r="E50" s="95"/>
      <c r="F50" s="95"/>
      <c r="G50" s="95">
        <v>18784</v>
      </c>
    </row>
    <row r="51" spans="2:7" ht="16.5" thickTop="1" thickBot="1" x14ac:dyDescent="0.3">
      <c r="B51" s="102"/>
      <c r="C51" s="103" t="s">
        <v>65</v>
      </c>
      <c r="D51" s="94">
        <v>48540</v>
      </c>
      <c r="E51" s="95"/>
      <c r="F51" s="95"/>
      <c r="G51" s="95"/>
    </row>
    <row r="52" spans="2:7" ht="16.5" thickTop="1" thickBot="1" x14ac:dyDescent="0.3">
      <c r="B52" s="102"/>
      <c r="C52" s="101" t="s">
        <v>120</v>
      </c>
      <c r="D52" s="96"/>
      <c r="E52" s="91"/>
      <c r="F52" s="91"/>
      <c r="G52" s="91"/>
    </row>
    <row r="53" spans="2:7" ht="16.5" thickTop="1" thickBot="1" x14ac:dyDescent="0.3">
      <c r="B53" s="102"/>
      <c r="C53" s="103" t="s">
        <v>65</v>
      </c>
      <c r="D53" s="94">
        <v>28445</v>
      </c>
      <c r="E53" s="95"/>
      <c r="F53" s="95"/>
      <c r="G53" s="95"/>
    </row>
    <row r="54" spans="2:7" ht="16.5" thickTop="1" thickBot="1" x14ac:dyDescent="0.3">
      <c r="B54" s="102"/>
      <c r="C54" s="103" t="s">
        <v>53</v>
      </c>
      <c r="D54" s="94">
        <v>21151</v>
      </c>
      <c r="E54" s="95"/>
      <c r="F54" s="95"/>
      <c r="G54" s="95">
        <v>2282</v>
      </c>
    </row>
    <row r="55" spans="2:7" ht="16.5" thickTop="1" thickBot="1" x14ac:dyDescent="0.3">
      <c r="B55" s="102"/>
      <c r="C55" s="103" t="s">
        <v>50</v>
      </c>
      <c r="D55" s="94">
        <v>1642</v>
      </c>
      <c r="E55" s="95"/>
      <c r="F55" s="95"/>
      <c r="G55" s="95"/>
    </row>
    <row r="56" spans="2:7" ht="16.5" thickTop="1" thickBot="1" x14ac:dyDescent="0.3">
      <c r="B56" s="102"/>
      <c r="C56" s="103" t="s">
        <v>44</v>
      </c>
      <c r="D56" s="94">
        <v>166</v>
      </c>
      <c r="E56" s="105"/>
      <c r="F56" s="105"/>
      <c r="G56" s="105"/>
    </row>
    <row r="57" spans="2:7" ht="16.5" thickTop="1" thickBot="1" x14ac:dyDescent="0.3">
      <c r="B57" s="102"/>
      <c r="C57" s="103" t="s">
        <v>125</v>
      </c>
      <c r="D57" s="94"/>
      <c r="E57" s="105"/>
      <c r="F57" s="105">
        <v>31139</v>
      </c>
      <c r="G57" s="105"/>
    </row>
    <row r="58" spans="2:7" ht="16.5" thickTop="1" thickBot="1" x14ac:dyDescent="0.3">
      <c r="B58" s="102"/>
      <c r="C58" s="103" t="s">
        <v>45</v>
      </c>
      <c r="D58" s="94">
        <v>2005</v>
      </c>
      <c r="E58" s="105"/>
      <c r="F58" s="105"/>
      <c r="G58" s="105"/>
    </row>
    <row r="59" spans="2:7" ht="16.5" thickTop="1" thickBot="1" x14ac:dyDescent="0.3">
      <c r="B59" s="88" t="s">
        <v>68</v>
      </c>
      <c r="C59" s="89" t="s">
        <v>69</v>
      </c>
      <c r="D59" s="124">
        <f>SUM(D60:F62)</f>
        <v>13224</v>
      </c>
      <c r="E59" s="91"/>
      <c r="F59" s="91"/>
      <c r="G59" s="91"/>
    </row>
    <row r="60" spans="2:7" ht="16.5" thickTop="1" thickBot="1" x14ac:dyDescent="0.3">
      <c r="B60" s="92"/>
      <c r="C60" s="93" t="s">
        <v>70</v>
      </c>
      <c r="D60" s="94">
        <v>0</v>
      </c>
      <c r="E60" s="91"/>
      <c r="F60" s="98">
        <v>13224</v>
      </c>
      <c r="G60" s="90"/>
    </row>
    <row r="61" spans="2:7" ht="16.5" thickTop="1" thickBot="1" x14ac:dyDescent="0.3">
      <c r="B61" s="92"/>
      <c r="C61" s="93" t="s">
        <v>71</v>
      </c>
      <c r="D61" s="94"/>
      <c r="E61" s="98"/>
      <c r="F61" s="98"/>
      <c r="G61" s="98"/>
    </row>
    <row r="62" spans="2:7" ht="16.5" thickTop="1" thickBot="1" x14ac:dyDescent="0.3">
      <c r="B62" s="92"/>
      <c r="C62" s="89" t="s">
        <v>72</v>
      </c>
      <c r="D62" s="96"/>
      <c r="E62" s="91"/>
      <c r="F62" s="91"/>
      <c r="G62" s="91"/>
    </row>
    <row r="63" spans="2:7" ht="16.5" thickTop="1" thickBot="1" x14ac:dyDescent="0.3">
      <c r="B63" s="92"/>
      <c r="C63" s="93" t="s">
        <v>73</v>
      </c>
      <c r="D63" s="94">
        <v>6130</v>
      </c>
      <c r="E63" s="91"/>
      <c r="F63" s="95"/>
      <c r="G63" s="91"/>
    </row>
    <row r="64" spans="2:7" ht="16.5" thickTop="1" thickBot="1" x14ac:dyDescent="0.3">
      <c r="B64" s="100" t="s">
        <v>11</v>
      </c>
      <c r="C64" s="106" t="s">
        <v>74</v>
      </c>
      <c r="D64" s="124">
        <f>SUM(D65:D66)</f>
        <v>69895</v>
      </c>
      <c r="E64" s="91"/>
      <c r="F64" s="91"/>
      <c r="G64" s="91"/>
    </row>
    <row r="65" spans="2:7" ht="16.5" thickTop="1" thickBot="1" x14ac:dyDescent="0.3">
      <c r="B65" s="102"/>
      <c r="C65" s="107" t="s">
        <v>122</v>
      </c>
      <c r="D65" s="94">
        <v>42949</v>
      </c>
      <c r="E65" s="91"/>
      <c r="F65" s="95"/>
      <c r="G65" s="91"/>
    </row>
    <row r="66" spans="2:7" ht="16.5" thickTop="1" thickBot="1" x14ac:dyDescent="0.3">
      <c r="B66" s="102"/>
      <c r="C66" s="107" t="s">
        <v>127</v>
      </c>
      <c r="D66" s="94">
        <v>26946</v>
      </c>
      <c r="E66" s="91"/>
      <c r="F66" s="91"/>
      <c r="G66" s="95"/>
    </row>
    <row r="67" spans="2:7" ht="16.5" thickTop="1" thickBot="1" x14ac:dyDescent="0.3"/>
    <row r="68" spans="2:7" ht="15.75" thickBot="1" x14ac:dyDescent="0.3">
      <c r="B68" s="108" t="s">
        <v>76</v>
      </c>
      <c r="C68" s="109"/>
      <c r="D68" s="110">
        <f>SUM(D14+D21+D29+D40+D44+D49+D59+D63+D64)</f>
        <v>887245</v>
      </c>
      <c r="E68" s="111">
        <f>SUM(E15:E67)</f>
        <v>112361</v>
      </c>
      <c r="F68" s="111">
        <f>SUM(F15:F67)</f>
        <v>44363</v>
      </c>
      <c r="G68" s="111">
        <f>SUM(G15:G67)</f>
        <v>117951</v>
      </c>
    </row>
  </sheetData>
  <mergeCells count="1">
    <mergeCell ref="B12:G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9"/>
  <sheetViews>
    <sheetView topLeftCell="C1" workbookViewId="0">
      <selection activeCell="E5" sqref="E5:G5"/>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7" ht="15.75" thickBot="1" x14ac:dyDescent="0.3"/>
    <row r="5" spans="2:7" ht="16.5" thickTop="1" thickBot="1" x14ac:dyDescent="0.3">
      <c r="B5" s="79" t="s">
        <v>35</v>
      </c>
      <c r="C5" s="80" t="s">
        <v>79</v>
      </c>
      <c r="E5" s="79" t="s">
        <v>357</v>
      </c>
      <c r="G5" s="80">
        <v>49221</v>
      </c>
    </row>
    <row r="7" spans="2:7" ht="15.75" thickBot="1" x14ac:dyDescent="0.3">
      <c r="B7" s="81" t="s">
        <v>37</v>
      </c>
    </row>
    <row r="8" spans="2:7" ht="16.5" thickTop="1" thickBot="1" x14ac:dyDescent="0.3">
      <c r="B8" s="80"/>
      <c r="C8" t="s">
        <v>38</v>
      </c>
    </row>
    <row r="9" spans="2:7" ht="15.75" thickTop="1" x14ac:dyDescent="0.25">
      <c r="B9" s="82"/>
      <c r="C9" t="s">
        <v>39</v>
      </c>
    </row>
    <row r="10" spans="2:7" x14ac:dyDescent="0.25">
      <c r="B10" s="83"/>
    </row>
    <row r="11" spans="2:7" ht="15.75" thickBot="1" x14ac:dyDescent="0.3">
      <c r="B11" s="83"/>
    </row>
    <row r="12" spans="2:7" ht="15.75" thickBot="1" x14ac:dyDescent="0.3">
      <c r="B12" s="212" t="s">
        <v>96</v>
      </c>
      <c r="C12" s="213"/>
      <c r="D12" s="213"/>
      <c r="E12" s="213"/>
      <c r="F12" s="213"/>
      <c r="G12" s="213"/>
    </row>
    <row r="13" spans="2:7" x14ac:dyDescent="0.25">
      <c r="B13" s="84"/>
      <c r="C13" s="85"/>
      <c r="D13" s="86" t="s">
        <v>116</v>
      </c>
      <c r="E13" s="87" t="s">
        <v>117</v>
      </c>
      <c r="F13" s="87" t="s">
        <v>118</v>
      </c>
      <c r="G13" s="87" t="s">
        <v>119</v>
      </c>
    </row>
    <row r="14" spans="2:7" ht="15.75" thickBot="1" x14ac:dyDescent="0.3">
      <c r="B14" s="88" t="s">
        <v>41</v>
      </c>
      <c r="C14" s="89" t="s">
        <v>42</v>
      </c>
      <c r="D14" s="124">
        <f>SUM(D15:F20)</f>
        <v>172148</v>
      </c>
      <c r="E14" s="90"/>
      <c r="F14" s="90"/>
      <c r="G14" s="90"/>
    </row>
    <row r="15" spans="2:7" ht="16.5" thickTop="1" thickBot="1" x14ac:dyDescent="0.3">
      <c r="B15" s="92"/>
      <c r="C15" s="93" t="s">
        <v>43</v>
      </c>
      <c r="D15" s="94"/>
      <c r="E15" s="95">
        <v>48772</v>
      </c>
      <c r="F15" s="95"/>
      <c r="G15" s="95"/>
    </row>
    <row r="16" spans="2:7" ht="16.5" thickTop="1" thickBot="1" x14ac:dyDescent="0.3">
      <c r="B16" s="92"/>
      <c r="C16" s="93" t="s">
        <v>44</v>
      </c>
      <c r="D16" s="94">
        <v>4494</v>
      </c>
      <c r="E16" s="95"/>
      <c r="F16" s="95"/>
      <c r="G16" s="95"/>
    </row>
    <row r="17" spans="2:10" ht="16.5" thickTop="1" thickBot="1" x14ac:dyDescent="0.3">
      <c r="B17" s="92"/>
      <c r="C17" s="93" t="s">
        <v>45</v>
      </c>
      <c r="D17" s="94">
        <v>14917</v>
      </c>
      <c r="E17" s="95"/>
      <c r="F17" s="95"/>
      <c r="G17" s="95"/>
    </row>
    <row r="18" spans="2:10" ht="16.5" thickTop="1" thickBot="1" x14ac:dyDescent="0.3">
      <c r="B18" s="92"/>
      <c r="C18" s="93" t="s">
        <v>46</v>
      </c>
      <c r="D18" s="94">
        <v>101984</v>
      </c>
      <c r="E18" s="95"/>
      <c r="F18" s="95"/>
      <c r="G18" s="95"/>
    </row>
    <row r="19" spans="2:10" ht="16.5" thickTop="1" thickBot="1" x14ac:dyDescent="0.3">
      <c r="B19" s="92"/>
      <c r="C19" s="93" t="s">
        <v>47</v>
      </c>
      <c r="D19" s="94">
        <v>1453</v>
      </c>
      <c r="E19" s="95"/>
      <c r="F19" s="95"/>
      <c r="G19" s="95">
        <v>69029</v>
      </c>
    </row>
    <row r="20" spans="2:10" ht="16.5" thickTop="1" thickBot="1" x14ac:dyDescent="0.3">
      <c r="B20" s="92"/>
      <c r="C20" s="93" t="s">
        <v>48</v>
      </c>
      <c r="D20" s="94">
        <v>528</v>
      </c>
      <c r="E20" s="95"/>
      <c r="F20" s="95"/>
      <c r="G20" s="95"/>
    </row>
    <row r="21" spans="2:10" ht="16.5" thickTop="1" thickBot="1" x14ac:dyDescent="0.3">
      <c r="B21" s="92"/>
      <c r="C21" s="89" t="s">
        <v>49</v>
      </c>
      <c r="D21" s="124">
        <f>SUM(D22:F28)</f>
        <v>103588</v>
      </c>
      <c r="E21" s="90"/>
      <c r="F21" s="90"/>
      <c r="G21" s="90"/>
    </row>
    <row r="22" spans="2:10" ht="16.5" thickTop="1" thickBot="1" x14ac:dyDescent="0.3">
      <c r="B22" s="92"/>
      <c r="C22" s="93" t="s">
        <v>43</v>
      </c>
      <c r="D22" s="94"/>
      <c r="E22" s="95">
        <v>38135</v>
      </c>
      <c r="F22" s="95"/>
      <c r="G22" s="95"/>
    </row>
    <row r="23" spans="2:10" ht="16.5" thickTop="1" thickBot="1" x14ac:dyDescent="0.3">
      <c r="B23" s="92"/>
      <c r="C23" s="93" t="s">
        <v>44</v>
      </c>
      <c r="D23" s="94">
        <v>16609</v>
      </c>
      <c r="E23" s="95"/>
      <c r="F23" s="95"/>
      <c r="G23" s="95"/>
    </row>
    <row r="24" spans="2:10" ht="16.5" thickTop="1" thickBot="1" x14ac:dyDescent="0.3">
      <c r="B24" s="92"/>
      <c r="C24" s="93" t="s">
        <v>45</v>
      </c>
      <c r="D24" s="94">
        <v>3167</v>
      </c>
      <c r="E24" s="95"/>
      <c r="F24" s="95"/>
      <c r="G24" s="95"/>
    </row>
    <row r="25" spans="2:10" ht="16.5" thickTop="1" thickBot="1" x14ac:dyDescent="0.3">
      <c r="B25" s="92"/>
      <c r="C25" s="93" t="s">
        <v>46</v>
      </c>
      <c r="D25" s="94">
        <v>22904</v>
      </c>
      <c r="E25" s="95"/>
      <c r="F25" s="95"/>
      <c r="G25" s="95"/>
      <c r="J25" s="83"/>
    </row>
    <row r="26" spans="2:10" ht="16.5" thickTop="1" thickBot="1" x14ac:dyDescent="0.3">
      <c r="B26" s="92"/>
      <c r="C26" s="93" t="s">
        <v>50</v>
      </c>
      <c r="D26" s="94">
        <v>22496</v>
      </c>
      <c r="E26" s="95"/>
      <c r="F26" s="95"/>
      <c r="G26" s="95"/>
      <c r="J26" s="83"/>
    </row>
    <row r="27" spans="2:10" ht="16.5" thickTop="1" thickBot="1" x14ac:dyDescent="0.3">
      <c r="B27" s="92"/>
      <c r="C27" s="93" t="s">
        <v>48</v>
      </c>
      <c r="D27" s="94">
        <v>44</v>
      </c>
      <c r="E27" s="95"/>
      <c r="F27" s="95"/>
      <c r="G27" s="95"/>
      <c r="J27" s="83"/>
    </row>
    <row r="28" spans="2:10" ht="16.5" thickTop="1" thickBot="1" x14ac:dyDescent="0.3">
      <c r="B28" s="92"/>
      <c r="C28" s="93" t="s">
        <v>47</v>
      </c>
      <c r="D28" s="94">
        <v>233</v>
      </c>
      <c r="E28" s="95"/>
      <c r="F28" s="95"/>
      <c r="G28" s="95">
        <v>11092</v>
      </c>
      <c r="J28" s="83"/>
    </row>
    <row r="29" spans="2:10" ht="16.5" thickTop="1" thickBot="1" x14ac:dyDescent="0.3">
      <c r="B29" s="92"/>
      <c r="C29" s="89" t="s">
        <v>51</v>
      </c>
      <c r="D29" s="124">
        <f>SUM(D30:F39)</f>
        <v>190893</v>
      </c>
      <c r="E29" s="90"/>
      <c r="F29" s="90"/>
      <c r="G29" s="90"/>
      <c r="J29" s="83"/>
    </row>
    <row r="30" spans="2:10" ht="16.5" thickTop="1" thickBot="1" x14ac:dyDescent="0.3">
      <c r="B30" s="92"/>
      <c r="C30" s="93" t="s">
        <v>43</v>
      </c>
      <c r="D30" s="94"/>
      <c r="E30" s="95">
        <v>22130</v>
      </c>
      <c r="F30" s="95"/>
      <c r="G30" s="95"/>
      <c r="J30" s="83"/>
    </row>
    <row r="31" spans="2:10" ht="16.5" thickTop="1" thickBot="1" x14ac:dyDescent="0.3">
      <c r="B31" s="92"/>
      <c r="C31" s="93" t="s">
        <v>44</v>
      </c>
      <c r="D31" s="94">
        <v>1987</v>
      </c>
      <c r="E31" s="95"/>
      <c r="F31" s="95"/>
      <c r="G31" s="95"/>
    </row>
    <row r="32" spans="2:10" ht="16.5" thickTop="1" thickBot="1" x14ac:dyDescent="0.3">
      <c r="B32" s="92"/>
      <c r="C32" s="93" t="s">
        <v>45</v>
      </c>
      <c r="D32" s="94">
        <v>136</v>
      </c>
      <c r="E32" s="95"/>
      <c r="F32" s="95"/>
      <c r="G32" s="95"/>
    </row>
    <row r="33" spans="2:7" ht="16.5" thickTop="1" thickBot="1" x14ac:dyDescent="0.3">
      <c r="B33" s="92"/>
      <c r="C33" s="93" t="s">
        <v>46</v>
      </c>
      <c r="D33" s="94">
        <v>3677</v>
      </c>
      <c r="E33" s="95"/>
      <c r="F33" s="95"/>
      <c r="G33" s="95"/>
    </row>
    <row r="34" spans="2:7" ht="16.5" thickTop="1" thickBot="1" x14ac:dyDescent="0.3">
      <c r="B34" s="92"/>
      <c r="C34" s="93" t="s">
        <v>50</v>
      </c>
      <c r="D34" s="94">
        <v>371</v>
      </c>
      <c r="E34" s="95"/>
      <c r="F34" s="95"/>
      <c r="G34" s="95"/>
    </row>
    <row r="35" spans="2:7" ht="16.5" thickTop="1" thickBot="1" x14ac:dyDescent="0.3">
      <c r="B35" s="92"/>
      <c r="C35" s="93" t="s">
        <v>48</v>
      </c>
      <c r="D35" s="94">
        <v>135152</v>
      </c>
      <c r="E35" s="95"/>
      <c r="F35" s="95"/>
      <c r="G35" s="95"/>
    </row>
    <row r="36" spans="2:7" ht="16.5" thickTop="1" thickBot="1" x14ac:dyDescent="0.3">
      <c r="B36" s="92"/>
      <c r="C36" s="93" t="s">
        <v>52</v>
      </c>
      <c r="D36" s="94">
        <v>24623</v>
      </c>
      <c r="E36" s="95"/>
      <c r="F36" s="95"/>
      <c r="G36" s="95"/>
    </row>
    <row r="37" spans="2:7" ht="16.5" thickTop="1" thickBot="1" x14ac:dyDescent="0.3">
      <c r="B37" s="92"/>
      <c r="C37" s="93" t="s">
        <v>53</v>
      </c>
      <c r="D37" s="94">
        <v>898</v>
      </c>
      <c r="E37" s="95"/>
      <c r="F37" s="95"/>
      <c r="G37" s="95"/>
    </row>
    <row r="38" spans="2:7" ht="16.5" thickTop="1" thickBot="1" x14ac:dyDescent="0.3">
      <c r="B38" s="92"/>
      <c r="C38" s="93" t="s">
        <v>54</v>
      </c>
      <c r="D38" s="94">
        <v>1882</v>
      </c>
      <c r="E38" s="95"/>
      <c r="F38" s="95"/>
      <c r="G38" s="95"/>
    </row>
    <row r="39" spans="2:7" ht="16.5" thickTop="1" thickBot="1" x14ac:dyDescent="0.3">
      <c r="B39" s="92"/>
      <c r="C39" s="93" t="s">
        <v>47</v>
      </c>
      <c r="D39" s="94">
        <v>37</v>
      </c>
      <c r="E39" s="91"/>
      <c r="F39" s="95"/>
      <c r="G39" s="95">
        <v>1775</v>
      </c>
    </row>
    <row r="40" spans="2:7" ht="16.5" thickTop="1" thickBot="1" x14ac:dyDescent="0.3">
      <c r="B40" s="92"/>
      <c r="C40" s="89" t="s">
        <v>55</v>
      </c>
      <c r="D40" s="124">
        <f>SUM(D41:F43)</f>
        <v>10330</v>
      </c>
      <c r="E40" s="91"/>
      <c r="F40" s="91"/>
      <c r="G40" s="91"/>
    </row>
    <row r="41" spans="2:7" ht="16.5" thickTop="1" thickBot="1" x14ac:dyDescent="0.3">
      <c r="B41" s="92"/>
      <c r="C41" s="93" t="s">
        <v>56</v>
      </c>
      <c r="D41" s="94">
        <v>5664</v>
      </c>
      <c r="E41" s="97"/>
      <c r="F41" s="97"/>
      <c r="G41" s="97">
        <f>(G30+G22+G15)*0.0528</f>
        <v>0</v>
      </c>
    </row>
    <row r="42" spans="2:7" ht="16.5" thickTop="1" thickBot="1" x14ac:dyDescent="0.3">
      <c r="B42" s="92"/>
      <c r="C42" s="93" t="s">
        <v>57</v>
      </c>
      <c r="D42" s="94">
        <v>3173</v>
      </c>
      <c r="E42" s="91"/>
      <c r="F42" s="98"/>
      <c r="G42" s="91"/>
    </row>
    <row r="43" spans="2:7" ht="16.5" thickTop="1" thickBot="1" x14ac:dyDescent="0.3">
      <c r="B43" s="92"/>
      <c r="C43" s="93" t="s">
        <v>58</v>
      </c>
      <c r="D43" s="94">
        <v>1493</v>
      </c>
      <c r="E43" s="91"/>
      <c r="F43" s="91"/>
      <c r="G43" s="91"/>
    </row>
    <row r="44" spans="2:7" ht="16.5" thickTop="1" thickBot="1" x14ac:dyDescent="0.3">
      <c r="B44" s="92"/>
      <c r="C44" s="89" t="s">
        <v>10</v>
      </c>
      <c r="D44" s="124">
        <f>SUM(D45:F48)</f>
        <v>178378</v>
      </c>
      <c r="E44" s="91"/>
      <c r="F44" s="91"/>
      <c r="G44" s="91"/>
    </row>
    <row r="45" spans="2:7" ht="16.5" thickTop="1" thickBot="1" x14ac:dyDescent="0.3">
      <c r="B45" s="92"/>
      <c r="C45" s="93" t="s">
        <v>59</v>
      </c>
      <c r="D45" s="94">
        <v>160108</v>
      </c>
      <c r="E45" s="95"/>
      <c r="F45" s="95"/>
      <c r="G45" s="91"/>
    </row>
    <row r="46" spans="2:7" ht="16.5" thickTop="1" thickBot="1" x14ac:dyDescent="0.3">
      <c r="B46" s="92"/>
      <c r="C46" s="93" t="s">
        <v>60</v>
      </c>
      <c r="D46" s="94">
        <v>0</v>
      </c>
      <c r="E46" s="95"/>
      <c r="F46" s="95"/>
      <c r="G46" s="91"/>
    </row>
    <row r="47" spans="2:7" ht="16.5" thickTop="1" thickBot="1" x14ac:dyDescent="0.3">
      <c r="B47" s="92"/>
      <c r="C47" s="89" t="s">
        <v>61</v>
      </c>
      <c r="D47" s="96"/>
      <c r="E47" s="91"/>
      <c r="F47" s="91"/>
      <c r="G47" s="91"/>
    </row>
    <row r="48" spans="2:7" ht="16.5" thickTop="1" thickBot="1" x14ac:dyDescent="0.3">
      <c r="B48" s="92"/>
      <c r="C48" s="93" t="s">
        <v>62</v>
      </c>
      <c r="D48" s="94">
        <v>18270</v>
      </c>
      <c r="E48" s="91"/>
      <c r="F48" s="91"/>
      <c r="G48" s="91"/>
    </row>
    <row r="49" spans="2:7" ht="16.5" thickTop="1" thickBot="1" x14ac:dyDescent="0.3">
      <c r="B49" s="100" t="s">
        <v>63</v>
      </c>
      <c r="C49" s="101" t="s">
        <v>64</v>
      </c>
      <c r="D49" s="124">
        <f>SUM(D50:F58)</f>
        <v>390181</v>
      </c>
      <c r="E49" s="91"/>
      <c r="F49" s="91"/>
      <c r="G49" s="91"/>
    </row>
    <row r="50" spans="2:7" ht="16.5" thickTop="1" thickBot="1" x14ac:dyDescent="0.3">
      <c r="B50" s="102"/>
      <c r="C50" s="103" t="s">
        <v>53</v>
      </c>
      <c r="D50" s="94">
        <v>259480</v>
      </c>
      <c r="E50" s="95"/>
      <c r="F50" s="95"/>
      <c r="G50" s="95">
        <v>18816</v>
      </c>
    </row>
    <row r="51" spans="2:7" ht="16.5" thickTop="1" thickBot="1" x14ac:dyDescent="0.3">
      <c r="B51" s="102"/>
      <c r="C51" s="103" t="s">
        <v>65</v>
      </c>
      <c r="D51" s="94">
        <v>53627</v>
      </c>
      <c r="E51" s="95"/>
      <c r="F51" s="95"/>
      <c r="G51" s="95"/>
    </row>
    <row r="52" spans="2:7" ht="16.5" thickTop="1" thickBot="1" x14ac:dyDescent="0.3">
      <c r="B52" s="102"/>
      <c r="C52" s="101" t="s">
        <v>120</v>
      </c>
      <c r="D52" s="96"/>
      <c r="E52" s="91"/>
      <c r="F52" s="91"/>
      <c r="G52" s="91"/>
    </row>
    <row r="53" spans="2:7" ht="16.5" thickTop="1" thickBot="1" x14ac:dyDescent="0.3">
      <c r="B53" s="102"/>
      <c r="C53" s="103" t="s">
        <v>53</v>
      </c>
      <c r="D53" s="94">
        <v>20170</v>
      </c>
      <c r="E53" s="95"/>
      <c r="F53" s="95"/>
      <c r="G53" s="95">
        <v>2176</v>
      </c>
    </row>
    <row r="54" spans="2:7" ht="16.5" thickTop="1" thickBot="1" x14ac:dyDescent="0.3">
      <c r="B54" s="102"/>
      <c r="C54" s="103" t="s">
        <v>65</v>
      </c>
      <c r="D54" s="94">
        <v>30404</v>
      </c>
      <c r="E54" s="95"/>
      <c r="F54" s="95"/>
      <c r="G54" s="95"/>
    </row>
    <row r="55" spans="2:7" ht="16.5" thickTop="1" thickBot="1" x14ac:dyDescent="0.3">
      <c r="B55" s="102"/>
      <c r="C55" s="103" t="s">
        <v>50</v>
      </c>
      <c r="D55" s="94">
        <v>1200</v>
      </c>
      <c r="E55" s="95"/>
      <c r="F55" s="95"/>
      <c r="G55" s="95"/>
    </row>
    <row r="56" spans="2:7" ht="16.5" thickTop="1" thickBot="1" x14ac:dyDescent="0.3">
      <c r="B56" s="102"/>
      <c r="C56" s="104" t="s">
        <v>125</v>
      </c>
      <c r="D56" s="94"/>
      <c r="E56" s="105"/>
      <c r="F56" s="105">
        <v>24292</v>
      </c>
      <c r="G56" s="105"/>
    </row>
    <row r="57" spans="2:7" ht="16.5" thickTop="1" thickBot="1" x14ac:dyDescent="0.3">
      <c r="B57" s="102"/>
      <c r="C57" s="103" t="s">
        <v>44</v>
      </c>
      <c r="D57" s="94">
        <v>78</v>
      </c>
      <c r="E57" s="105"/>
      <c r="F57" s="105"/>
      <c r="G57" s="105"/>
    </row>
    <row r="58" spans="2:7" ht="16.5" thickTop="1" thickBot="1" x14ac:dyDescent="0.3">
      <c r="B58" s="102"/>
      <c r="C58" s="103" t="s">
        <v>45</v>
      </c>
      <c r="D58" s="94">
        <v>930</v>
      </c>
      <c r="E58" s="105"/>
      <c r="F58" s="105"/>
      <c r="G58" s="105"/>
    </row>
    <row r="59" spans="2:7" ht="16.5" thickTop="1" thickBot="1" x14ac:dyDescent="0.3">
      <c r="B59" s="88" t="s">
        <v>68</v>
      </c>
      <c r="C59" s="89" t="s">
        <v>69</v>
      </c>
      <c r="D59" s="124">
        <f>SUM(D60:F61)</f>
        <v>10316</v>
      </c>
      <c r="E59" s="91"/>
      <c r="F59" s="91"/>
      <c r="G59" s="91"/>
    </row>
    <row r="60" spans="2:7" ht="16.5" thickTop="1" thickBot="1" x14ac:dyDescent="0.3">
      <c r="B60" s="92"/>
      <c r="C60" s="93" t="s">
        <v>70</v>
      </c>
      <c r="D60" s="94"/>
      <c r="E60" s="91"/>
      <c r="F60" s="98">
        <v>10316</v>
      </c>
      <c r="G60" s="90"/>
    </row>
    <row r="61" spans="2:7" ht="16.5" thickTop="1" thickBot="1" x14ac:dyDescent="0.3">
      <c r="B61" s="92"/>
      <c r="C61" s="93" t="s">
        <v>71</v>
      </c>
      <c r="D61" s="94"/>
      <c r="E61" s="98"/>
      <c r="F61" s="98"/>
      <c r="G61" s="98"/>
    </row>
    <row r="62" spans="2:7" ht="16.5" thickTop="1" thickBot="1" x14ac:dyDescent="0.3">
      <c r="B62" s="92"/>
      <c r="C62" s="89" t="s">
        <v>72</v>
      </c>
      <c r="D62" s="96"/>
      <c r="E62" s="91"/>
      <c r="F62" s="91"/>
      <c r="G62" s="91"/>
    </row>
    <row r="63" spans="2:7" ht="16.5" thickTop="1" thickBot="1" x14ac:dyDescent="0.3">
      <c r="B63" s="92"/>
      <c r="C63" s="93" t="s">
        <v>73</v>
      </c>
      <c r="D63" s="94">
        <v>4782</v>
      </c>
      <c r="E63" s="91"/>
      <c r="F63" s="95"/>
      <c r="G63" s="91"/>
    </row>
    <row r="64" spans="2:7" ht="16.5" thickTop="1" thickBot="1" x14ac:dyDescent="0.3">
      <c r="B64" s="100" t="s">
        <v>11</v>
      </c>
      <c r="C64" s="106" t="s">
        <v>74</v>
      </c>
      <c r="D64" s="124">
        <f>SUM(D65:F67)</f>
        <v>14133</v>
      </c>
      <c r="E64" s="91"/>
      <c r="F64" s="91"/>
      <c r="G64" s="91"/>
    </row>
    <row r="65" spans="2:7" ht="16.5" thickTop="1" thickBot="1" x14ac:dyDescent="0.3">
      <c r="B65" s="102"/>
      <c r="C65" s="107" t="s">
        <v>122</v>
      </c>
      <c r="D65" s="94">
        <v>7426</v>
      </c>
      <c r="E65" s="91"/>
      <c r="F65" s="95"/>
      <c r="G65" s="91"/>
    </row>
    <row r="66" spans="2:7" ht="16.5" thickTop="1" thickBot="1" x14ac:dyDescent="0.3">
      <c r="B66" s="102"/>
      <c r="C66" s="106" t="s">
        <v>75</v>
      </c>
      <c r="D66" s="96"/>
      <c r="E66" s="91"/>
      <c r="F66" s="91"/>
      <c r="G66" s="91"/>
    </row>
    <row r="67" spans="2:7" ht="16.5" thickTop="1" thickBot="1" x14ac:dyDescent="0.3">
      <c r="B67" s="102"/>
      <c r="C67" s="107" t="s">
        <v>127</v>
      </c>
      <c r="D67" s="94">
        <v>6707</v>
      </c>
      <c r="E67" s="91"/>
      <c r="F67" s="91"/>
      <c r="G67" s="95"/>
    </row>
    <row r="68" spans="2:7" ht="16.5" thickTop="1" thickBot="1" x14ac:dyDescent="0.3"/>
    <row r="69" spans="2:7" ht="15.75" thickBot="1" x14ac:dyDescent="0.3">
      <c r="B69" s="108" t="s">
        <v>76</v>
      </c>
      <c r="C69" s="109"/>
      <c r="D69" s="110">
        <f>SUM(D14+D21+D29+D40+D44+D49+D59+D63+D64)</f>
        <v>1074749</v>
      </c>
      <c r="E69" s="111">
        <f>SUM(E15:E68)</f>
        <v>109037</v>
      </c>
      <c r="F69" s="111">
        <f>SUM(F15:F68)</f>
        <v>34608</v>
      </c>
      <c r="G69" s="111">
        <f>SUM(G15:G68)</f>
        <v>102888</v>
      </c>
    </row>
  </sheetData>
  <mergeCells count="1">
    <mergeCell ref="B12:G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9"/>
  <sheetViews>
    <sheetView topLeftCell="D1" workbookViewId="0">
      <selection activeCell="I20" sqref="I20"/>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7" ht="15.75" thickBot="1" x14ac:dyDescent="0.3"/>
    <row r="5" spans="2:7" ht="16.5" thickTop="1" thickBot="1" x14ac:dyDescent="0.3">
      <c r="B5" s="79" t="s">
        <v>35</v>
      </c>
      <c r="C5" s="80" t="s">
        <v>80</v>
      </c>
      <c r="E5" s="79" t="s">
        <v>357</v>
      </c>
      <c r="G5" s="80">
        <v>159429</v>
      </c>
    </row>
    <row r="7" spans="2:7" ht="15.75" thickBot="1" x14ac:dyDescent="0.3">
      <c r="B7" s="81" t="s">
        <v>37</v>
      </c>
    </row>
    <row r="8" spans="2:7" ht="16.5" thickTop="1" thickBot="1" x14ac:dyDescent="0.3">
      <c r="B8" s="80"/>
      <c r="C8" t="s">
        <v>38</v>
      </c>
    </row>
    <row r="9" spans="2:7" ht="15.75" thickTop="1" x14ac:dyDescent="0.25">
      <c r="B9" s="82"/>
      <c r="C9" t="s">
        <v>39</v>
      </c>
    </row>
    <row r="10" spans="2:7" x14ac:dyDescent="0.25">
      <c r="B10" s="83"/>
    </row>
    <row r="11" spans="2:7" ht="15.75" thickBot="1" x14ac:dyDescent="0.3">
      <c r="B11" s="83"/>
    </row>
    <row r="12" spans="2:7" ht="15.75" thickBot="1" x14ac:dyDescent="0.3">
      <c r="B12" s="212" t="s">
        <v>96</v>
      </c>
      <c r="C12" s="213"/>
      <c r="D12" s="213"/>
      <c r="E12" s="213"/>
      <c r="F12" s="213"/>
      <c r="G12" s="213"/>
    </row>
    <row r="13" spans="2:7" x14ac:dyDescent="0.25">
      <c r="B13" s="84"/>
      <c r="C13" s="85"/>
      <c r="D13" s="86" t="s">
        <v>116</v>
      </c>
      <c r="E13" s="87" t="s">
        <v>117</v>
      </c>
      <c r="F13" s="87" t="s">
        <v>118</v>
      </c>
      <c r="G13" s="87" t="s">
        <v>119</v>
      </c>
    </row>
    <row r="14" spans="2:7" ht="15.75" thickBot="1" x14ac:dyDescent="0.3">
      <c r="B14" s="88" t="s">
        <v>41</v>
      </c>
      <c r="C14" s="89" t="s">
        <v>42</v>
      </c>
      <c r="D14" s="124">
        <f>SUM(D15:F20)</f>
        <v>352601</v>
      </c>
      <c r="E14" s="90"/>
      <c r="F14" s="90"/>
      <c r="G14" s="90"/>
    </row>
    <row r="15" spans="2:7" ht="16.5" thickTop="1" thickBot="1" x14ac:dyDescent="0.3">
      <c r="B15" s="92"/>
      <c r="C15" s="93" t="s">
        <v>43</v>
      </c>
      <c r="D15" s="94"/>
      <c r="E15" s="95">
        <v>105426</v>
      </c>
      <c r="F15" s="95"/>
      <c r="G15" s="95"/>
    </row>
    <row r="16" spans="2:7" ht="16.5" thickTop="1" thickBot="1" x14ac:dyDescent="0.3">
      <c r="B16" s="92"/>
      <c r="C16" s="93" t="s">
        <v>44</v>
      </c>
      <c r="D16" s="94">
        <v>68914</v>
      </c>
      <c r="E16" s="95"/>
      <c r="F16" s="95"/>
      <c r="G16" s="95"/>
    </row>
    <row r="17" spans="2:10" ht="16.5" thickTop="1" thickBot="1" x14ac:dyDescent="0.3">
      <c r="B17" s="92"/>
      <c r="C17" s="93" t="s">
        <v>45</v>
      </c>
      <c r="D17" s="94">
        <v>29463</v>
      </c>
      <c r="E17" s="95"/>
      <c r="F17" s="95"/>
      <c r="G17" s="95"/>
    </row>
    <row r="18" spans="2:10" ht="16.5" thickTop="1" thickBot="1" x14ac:dyDescent="0.3">
      <c r="B18" s="92"/>
      <c r="C18" s="93" t="s">
        <v>46</v>
      </c>
      <c r="D18" s="94">
        <v>145367</v>
      </c>
      <c r="E18" s="95"/>
      <c r="F18" s="95"/>
      <c r="G18" s="95"/>
    </row>
    <row r="19" spans="2:10" ht="16.5" thickTop="1" thickBot="1" x14ac:dyDescent="0.3">
      <c r="B19" s="92"/>
      <c r="C19" s="93" t="s">
        <v>47</v>
      </c>
      <c r="D19" s="94">
        <v>2629</v>
      </c>
      <c r="E19" s="95"/>
      <c r="F19" s="95"/>
      <c r="G19" s="95">
        <v>124918</v>
      </c>
    </row>
    <row r="20" spans="2:10" ht="16.5" thickTop="1" thickBot="1" x14ac:dyDescent="0.3">
      <c r="B20" s="92"/>
      <c r="C20" s="93" t="s">
        <v>48</v>
      </c>
      <c r="D20" s="94">
        <v>802</v>
      </c>
      <c r="E20" s="95"/>
      <c r="F20" s="95"/>
      <c r="G20" s="95"/>
    </row>
    <row r="21" spans="2:10" ht="16.5" thickTop="1" thickBot="1" x14ac:dyDescent="0.3">
      <c r="B21" s="92"/>
      <c r="C21" s="89" t="s">
        <v>49</v>
      </c>
      <c r="D21" s="124">
        <f>SUM(D22:F28)</f>
        <v>263919</v>
      </c>
      <c r="E21" s="90"/>
      <c r="F21" s="90"/>
      <c r="G21" s="90"/>
    </row>
    <row r="22" spans="2:10" ht="16.5" thickTop="1" thickBot="1" x14ac:dyDescent="0.3">
      <c r="B22" s="92"/>
      <c r="C22" s="93" t="s">
        <v>43</v>
      </c>
      <c r="D22" s="94"/>
      <c r="E22" s="95">
        <v>106655</v>
      </c>
      <c r="F22" s="95"/>
      <c r="G22" s="95"/>
    </row>
    <row r="23" spans="2:10" ht="16.5" thickTop="1" thickBot="1" x14ac:dyDescent="0.3">
      <c r="B23" s="92"/>
      <c r="C23" s="93" t="s">
        <v>44</v>
      </c>
      <c r="D23" s="94">
        <v>90409</v>
      </c>
      <c r="E23" s="95"/>
      <c r="F23" s="95"/>
      <c r="G23" s="95"/>
    </row>
    <row r="24" spans="2:10" ht="16.5" thickTop="1" thickBot="1" x14ac:dyDescent="0.3">
      <c r="B24" s="92"/>
      <c r="C24" s="93" t="s">
        <v>45</v>
      </c>
      <c r="D24" s="94">
        <v>5864</v>
      </c>
      <c r="E24" s="95"/>
      <c r="F24" s="95"/>
      <c r="G24" s="95"/>
    </row>
    <row r="25" spans="2:10" ht="16.5" thickTop="1" thickBot="1" x14ac:dyDescent="0.3">
      <c r="B25" s="92"/>
      <c r="C25" s="93" t="s">
        <v>46</v>
      </c>
      <c r="D25" s="94">
        <v>30540</v>
      </c>
      <c r="E25" s="95"/>
      <c r="F25" s="95"/>
      <c r="G25" s="95"/>
      <c r="J25" s="83"/>
    </row>
    <row r="26" spans="2:10" ht="16.5" thickTop="1" thickBot="1" x14ac:dyDescent="0.3">
      <c r="B26" s="92"/>
      <c r="C26" s="93" t="s">
        <v>50</v>
      </c>
      <c r="D26" s="94">
        <v>29996</v>
      </c>
      <c r="E26" s="95"/>
      <c r="F26" s="95"/>
      <c r="G26" s="95"/>
      <c r="J26" s="83"/>
    </row>
    <row r="27" spans="2:10" ht="16.5" thickTop="1" thickBot="1" x14ac:dyDescent="0.3">
      <c r="B27" s="92"/>
      <c r="C27" s="93" t="s">
        <v>48</v>
      </c>
      <c r="D27" s="94">
        <v>58</v>
      </c>
      <c r="E27" s="95"/>
      <c r="F27" s="95"/>
      <c r="G27" s="95"/>
      <c r="J27" s="83"/>
    </row>
    <row r="28" spans="2:10" ht="16.5" thickTop="1" thickBot="1" x14ac:dyDescent="0.3">
      <c r="B28" s="92"/>
      <c r="C28" s="93" t="s">
        <v>47</v>
      </c>
      <c r="D28" s="94">
        <v>397</v>
      </c>
      <c r="E28" s="95"/>
      <c r="F28" s="95"/>
      <c r="G28" s="95">
        <v>18876</v>
      </c>
      <c r="J28" s="83"/>
    </row>
    <row r="29" spans="2:10" ht="16.5" thickTop="1" thickBot="1" x14ac:dyDescent="0.3">
      <c r="B29" s="92"/>
      <c r="C29" s="89" t="s">
        <v>51</v>
      </c>
      <c r="D29" s="124">
        <f>SUM(D30:F39)</f>
        <v>85503</v>
      </c>
      <c r="E29" s="90"/>
      <c r="F29" s="90"/>
      <c r="G29" s="90"/>
      <c r="J29" s="83"/>
    </row>
    <row r="30" spans="2:10" ht="16.5" thickTop="1" thickBot="1" x14ac:dyDescent="0.3">
      <c r="B30" s="92"/>
      <c r="C30" s="93" t="s">
        <v>43</v>
      </c>
      <c r="D30" s="94"/>
      <c r="E30" s="95">
        <v>23891</v>
      </c>
      <c r="F30" s="95"/>
      <c r="G30" s="95"/>
      <c r="J30" s="83"/>
    </row>
    <row r="31" spans="2:10" ht="16.5" thickTop="1" thickBot="1" x14ac:dyDescent="0.3">
      <c r="B31" s="92"/>
      <c r="C31" s="93" t="s">
        <v>44</v>
      </c>
      <c r="D31" s="94">
        <v>31464</v>
      </c>
      <c r="E31" s="95"/>
      <c r="F31" s="95"/>
      <c r="G31" s="95"/>
    </row>
    <row r="32" spans="2:10" ht="16.5" thickTop="1" thickBot="1" x14ac:dyDescent="0.3">
      <c r="B32" s="92"/>
      <c r="C32" s="93" t="s">
        <v>45</v>
      </c>
      <c r="D32" s="94">
        <v>3197</v>
      </c>
      <c r="E32" s="95"/>
      <c r="F32" s="95"/>
      <c r="G32" s="95"/>
    </row>
    <row r="33" spans="2:7" ht="16.5" thickTop="1" thickBot="1" x14ac:dyDescent="0.3">
      <c r="B33" s="92"/>
      <c r="C33" s="93" t="s">
        <v>46</v>
      </c>
      <c r="D33" s="94">
        <v>4272</v>
      </c>
      <c r="E33" s="95"/>
      <c r="F33" s="95"/>
      <c r="G33" s="95"/>
    </row>
    <row r="34" spans="2:7" ht="16.5" thickTop="1" thickBot="1" x14ac:dyDescent="0.3">
      <c r="B34" s="92"/>
      <c r="C34" s="93" t="s">
        <v>50</v>
      </c>
      <c r="D34" s="94">
        <v>4618</v>
      </c>
      <c r="E34" s="95"/>
      <c r="F34" s="95"/>
      <c r="G34" s="95"/>
    </row>
    <row r="35" spans="2:7" ht="16.5" thickTop="1" thickBot="1" x14ac:dyDescent="0.3">
      <c r="B35" s="92"/>
      <c r="C35" s="93" t="s">
        <v>48</v>
      </c>
      <c r="D35" s="94">
        <v>9355</v>
      </c>
      <c r="E35" s="95"/>
      <c r="F35" s="95"/>
      <c r="G35" s="95"/>
    </row>
    <row r="36" spans="2:7" ht="16.5" thickTop="1" thickBot="1" x14ac:dyDescent="0.3">
      <c r="B36" s="92"/>
      <c r="C36" s="93" t="s">
        <v>52</v>
      </c>
      <c r="D36" s="94"/>
      <c r="E36" s="95"/>
      <c r="F36" s="95"/>
      <c r="G36" s="95"/>
    </row>
    <row r="37" spans="2:7" ht="16.5" thickTop="1" thickBot="1" x14ac:dyDescent="0.3">
      <c r="B37" s="92"/>
      <c r="C37" s="93" t="s">
        <v>53</v>
      </c>
      <c r="D37" s="94">
        <v>2774</v>
      </c>
      <c r="E37" s="95"/>
      <c r="F37" s="95"/>
      <c r="G37" s="95"/>
    </row>
    <row r="38" spans="2:7" ht="16.5" thickTop="1" thickBot="1" x14ac:dyDescent="0.3">
      <c r="B38" s="92"/>
      <c r="C38" s="93" t="s">
        <v>54</v>
      </c>
      <c r="D38" s="94">
        <v>5817</v>
      </c>
      <c r="E38" s="95"/>
      <c r="F38" s="95"/>
      <c r="G38" s="95"/>
    </row>
    <row r="39" spans="2:7" ht="16.5" thickTop="1" thickBot="1" x14ac:dyDescent="0.3">
      <c r="B39" s="92"/>
      <c r="C39" s="93" t="s">
        <v>47</v>
      </c>
      <c r="D39" s="94">
        <v>115</v>
      </c>
      <c r="E39" s="91"/>
      <c r="F39" s="95"/>
      <c r="G39" s="95">
        <v>5484</v>
      </c>
    </row>
    <row r="40" spans="2:7" ht="16.5" thickTop="1" thickBot="1" x14ac:dyDescent="0.3">
      <c r="B40" s="92"/>
      <c r="C40" s="89" t="s">
        <v>55</v>
      </c>
      <c r="D40" s="124">
        <f>SUM(D41:F43)</f>
        <v>41705</v>
      </c>
      <c r="E40" s="91"/>
      <c r="F40" s="91"/>
      <c r="G40" s="91"/>
    </row>
    <row r="41" spans="2:7" ht="16.5" thickTop="1" thickBot="1" x14ac:dyDescent="0.3">
      <c r="B41" s="92"/>
      <c r="C41" s="93" t="s">
        <v>56</v>
      </c>
      <c r="D41" s="94">
        <v>12257</v>
      </c>
      <c r="E41" s="97"/>
      <c r="F41" s="97"/>
      <c r="G41" s="97"/>
    </row>
    <row r="42" spans="2:7" ht="16.5" thickTop="1" thickBot="1" x14ac:dyDescent="0.3">
      <c r="B42" s="92"/>
      <c r="C42" s="93" t="s">
        <v>57</v>
      </c>
      <c r="D42" s="94">
        <v>26217</v>
      </c>
      <c r="E42" s="91"/>
      <c r="F42" s="98"/>
      <c r="G42" s="91"/>
    </row>
    <row r="43" spans="2:7" ht="16.5" thickTop="1" thickBot="1" x14ac:dyDescent="0.3">
      <c r="B43" s="92"/>
      <c r="C43" s="93" t="s">
        <v>58</v>
      </c>
      <c r="D43" s="94">
        <v>3231</v>
      </c>
      <c r="E43" s="91"/>
      <c r="F43" s="91"/>
      <c r="G43" s="91"/>
    </row>
    <row r="44" spans="2:7" ht="16.5" thickTop="1" thickBot="1" x14ac:dyDescent="0.3">
      <c r="B44" s="92"/>
      <c r="C44" s="89" t="s">
        <v>10</v>
      </c>
      <c r="D44" s="124">
        <f>SUM(D45:F48)</f>
        <v>59177</v>
      </c>
      <c r="E44" s="91"/>
      <c r="F44" s="91"/>
      <c r="G44" s="91"/>
    </row>
    <row r="45" spans="2:7" ht="16.5" thickTop="1" thickBot="1" x14ac:dyDescent="0.3">
      <c r="B45" s="92"/>
      <c r="C45" s="93" t="s">
        <v>59</v>
      </c>
      <c r="D45" s="94">
        <f>SUM(E45:G45)</f>
        <v>0</v>
      </c>
      <c r="E45" s="95">
        <v>0</v>
      </c>
      <c r="F45" s="95">
        <v>0</v>
      </c>
      <c r="G45" s="91"/>
    </row>
    <row r="46" spans="2:7" ht="16.5" thickTop="1" thickBot="1" x14ac:dyDescent="0.3">
      <c r="B46" s="92"/>
      <c r="C46" s="93" t="s">
        <v>60</v>
      </c>
      <c r="D46" s="94">
        <f>SUM(E46:G46)</f>
        <v>0</v>
      </c>
      <c r="E46" s="95">
        <v>0</v>
      </c>
      <c r="F46" s="95">
        <v>0</v>
      </c>
      <c r="G46" s="91"/>
    </row>
    <row r="47" spans="2:7" ht="16.5" thickTop="1" thickBot="1" x14ac:dyDescent="0.3">
      <c r="B47" s="92"/>
      <c r="C47" s="89" t="s">
        <v>61</v>
      </c>
      <c r="D47" s="96"/>
      <c r="E47" s="91"/>
      <c r="F47" s="91"/>
      <c r="G47" s="91"/>
    </row>
    <row r="48" spans="2:7" ht="16.5" thickTop="1" thickBot="1" x14ac:dyDescent="0.3">
      <c r="B48" s="92"/>
      <c r="C48" s="93" t="s">
        <v>62</v>
      </c>
      <c r="D48" s="94">
        <v>59177</v>
      </c>
      <c r="E48" s="91"/>
      <c r="F48" s="91"/>
      <c r="G48" s="91"/>
    </row>
    <row r="49" spans="2:7" ht="16.5" thickTop="1" thickBot="1" x14ac:dyDescent="0.3">
      <c r="B49" s="100" t="s">
        <v>63</v>
      </c>
      <c r="C49" s="101" t="s">
        <v>64</v>
      </c>
      <c r="D49" s="124">
        <f>SUM(D50:F58)</f>
        <v>785904</v>
      </c>
      <c r="E49" s="91"/>
      <c r="F49" s="91"/>
      <c r="G49" s="91"/>
    </row>
    <row r="50" spans="2:7" ht="16.5" thickTop="1" thickBot="1" x14ac:dyDescent="0.3">
      <c r="B50" s="102"/>
      <c r="C50" s="103" t="s">
        <v>53</v>
      </c>
      <c r="D50" s="94">
        <v>533503</v>
      </c>
      <c r="E50" s="95"/>
      <c r="F50" s="95"/>
      <c r="G50" s="95">
        <v>38686</v>
      </c>
    </row>
    <row r="51" spans="2:7" ht="16.5" thickTop="1" thickBot="1" x14ac:dyDescent="0.3">
      <c r="B51" s="102"/>
      <c r="C51" s="103" t="s">
        <v>65</v>
      </c>
      <c r="D51" s="94">
        <v>85793</v>
      </c>
      <c r="E51" s="95"/>
      <c r="F51" s="95"/>
      <c r="G51" s="95"/>
    </row>
    <row r="52" spans="2:7" ht="16.5" thickTop="1" thickBot="1" x14ac:dyDescent="0.3">
      <c r="B52" s="102"/>
      <c r="C52" s="101" t="s">
        <v>128</v>
      </c>
      <c r="D52" s="96"/>
      <c r="E52" s="91"/>
      <c r="F52" s="91"/>
      <c r="G52" s="91"/>
    </row>
    <row r="53" spans="2:7" ht="16.5" thickTop="1" thickBot="1" x14ac:dyDescent="0.3">
      <c r="B53" s="102"/>
      <c r="C53" s="103" t="s">
        <v>53</v>
      </c>
      <c r="D53" s="94">
        <v>19144</v>
      </c>
      <c r="E53" s="95"/>
      <c r="F53" s="95"/>
      <c r="G53" s="95">
        <v>2066</v>
      </c>
    </row>
    <row r="54" spans="2:7" ht="16.5" thickTop="1" thickBot="1" x14ac:dyDescent="0.3">
      <c r="B54" s="102"/>
      <c r="C54" s="103" t="s">
        <v>65</v>
      </c>
      <c r="D54" s="94">
        <v>63811</v>
      </c>
      <c r="E54" s="95"/>
      <c r="F54" s="95"/>
      <c r="G54" s="95"/>
    </row>
    <row r="55" spans="2:7" ht="16.5" thickTop="1" thickBot="1" x14ac:dyDescent="0.3">
      <c r="B55" s="102"/>
      <c r="C55" s="103" t="s">
        <v>50</v>
      </c>
      <c r="D55" s="94">
        <v>1037</v>
      </c>
      <c r="E55" s="95"/>
      <c r="F55" s="95"/>
      <c r="G55" s="95"/>
    </row>
    <row r="56" spans="2:7" ht="16.5" thickTop="1" thickBot="1" x14ac:dyDescent="0.3">
      <c r="B56" s="102"/>
      <c r="C56" s="104" t="s">
        <v>125</v>
      </c>
      <c r="D56" s="94"/>
      <c r="E56" s="105"/>
      <c r="F56" s="105">
        <v>78682</v>
      </c>
      <c r="G56" s="105"/>
    </row>
    <row r="57" spans="2:7" ht="16.5" thickTop="1" thickBot="1" x14ac:dyDescent="0.3">
      <c r="B57" s="102"/>
      <c r="C57" s="103" t="s">
        <v>44</v>
      </c>
      <c r="D57" s="94">
        <v>298</v>
      </c>
      <c r="E57" s="105"/>
      <c r="F57" s="105"/>
      <c r="G57" s="105"/>
    </row>
    <row r="58" spans="2:7" ht="16.5" thickTop="1" thickBot="1" x14ac:dyDescent="0.3">
      <c r="B58" s="102"/>
      <c r="C58" s="103" t="s">
        <v>45</v>
      </c>
      <c r="D58" s="94">
        <v>3636</v>
      </c>
      <c r="E58" s="105"/>
      <c r="F58" s="105"/>
      <c r="G58" s="105"/>
    </row>
    <row r="59" spans="2:7" ht="16.5" thickTop="1" thickBot="1" x14ac:dyDescent="0.3">
      <c r="B59" s="88" t="s">
        <v>68</v>
      </c>
      <c r="C59" s="89" t="s">
        <v>69</v>
      </c>
      <c r="D59" s="124">
        <f>SUM(D60:F61)</f>
        <v>33493</v>
      </c>
      <c r="E59" s="91"/>
      <c r="F59" s="91"/>
      <c r="G59" s="91"/>
    </row>
    <row r="60" spans="2:7" ht="16.5" thickTop="1" thickBot="1" x14ac:dyDescent="0.3">
      <c r="B60" s="92"/>
      <c r="C60" s="93" t="s">
        <v>70</v>
      </c>
      <c r="D60" s="94"/>
      <c r="E60" s="91"/>
      <c r="F60" s="98">
        <v>33303</v>
      </c>
      <c r="G60" s="90"/>
    </row>
    <row r="61" spans="2:7" ht="16.5" thickTop="1" thickBot="1" x14ac:dyDescent="0.3">
      <c r="B61" s="92"/>
      <c r="C61" s="93" t="s">
        <v>71</v>
      </c>
      <c r="D61" s="94"/>
      <c r="E61" s="98"/>
      <c r="F61" s="98">
        <v>190</v>
      </c>
      <c r="G61" s="98"/>
    </row>
    <row r="62" spans="2:7" ht="16.5" thickTop="1" thickBot="1" x14ac:dyDescent="0.3">
      <c r="B62" s="92"/>
      <c r="C62" s="89" t="s">
        <v>72</v>
      </c>
      <c r="D62" s="96"/>
      <c r="E62" s="91"/>
      <c r="F62" s="91"/>
      <c r="G62" s="91"/>
    </row>
    <row r="63" spans="2:7" ht="16.5" thickTop="1" thickBot="1" x14ac:dyDescent="0.3">
      <c r="B63" s="92"/>
      <c r="C63" s="93" t="s">
        <v>73</v>
      </c>
      <c r="D63" s="94">
        <v>15489</v>
      </c>
      <c r="E63" s="91"/>
      <c r="F63" s="95"/>
      <c r="G63" s="91"/>
    </row>
    <row r="64" spans="2:7" ht="16.5" thickTop="1" thickBot="1" x14ac:dyDescent="0.3">
      <c r="B64" s="100" t="s">
        <v>11</v>
      </c>
      <c r="C64" s="106" t="s">
        <v>74</v>
      </c>
      <c r="D64" s="124">
        <f>SUM(D65:F67)</f>
        <v>49502</v>
      </c>
      <c r="E64" s="91"/>
      <c r="F64" s="91"/>
      <c r="G64" s="91"/>
    </row>
    <row r="65" spans="2:7" ht="16.5" thickTop="1" thickBot="1" x14ac:dyDescent="0.3">
      <c r="B65" s="102"/>
      <c r="C65" s="107" t="s">
        <v>122</v>
      </c>
      <c r="D65" s="94">
        <v>30568</v>
      </c>
      <c r="E65" s="91"/>
      <c r="F65" s="95"/>
      <c r="G65" s="91"/>
    </row>
    <row r="66" spans="2:7" ht="16.5" thickTop="1" thickBot="1" x14ac:dyDescent="0.3">
      <c r="B66" s="102"/>
      <c r="C66" s="106" t="s">
        <v>75</v>
      </c>
      <c r="D66" s="96"/>
      <c r="E66" s="91"/>
      <c r="F66" s="91"/>
      <c r="G66" s="91"/>
    </row>
    <row r="67" spans="2:7" ht="16.5" thickTop="1" thickBot="1" x14ac:dyDescent="0.3">
      <c r="B67" s="102"/>
      <c r="C67" s="107" t="s">
        <v>126</v>
      </c>
      <c r="D67" s="94">
        <v>18934</v>
      </c>
      <c r="E67" s="91"/>
      <c r="F67" s="91"/>
      <c r="G67" s="95"/>
    </row>
    <row r="68" spans="2:7" ht="16.5" thickTop="1" thickBot="1" x14ac:dyDescent="0.3"/>
    <row r="69" spans="2:7" ht="15.75" thickBot="1" x14ac:dyDescent="0.3">
      <c r="B69" s="108" t="s">
        <v>76</v>
      </c>
      <c r="C69" s="109"/>
      <c r="D69" s="110">
        <f>SUM(D14+D21+D29+D40+D44+D49+D59+D63+D64)</f>
        <v>1687293</v>
      </c>
      <c r="E69" s="111">
        <f>SUM(E15:E68)</f>
        <v>235972</v>
      </c>
      <c r="F69" s="111">
        <f>SUM(F15:F68)</f>
        <v>112175</v>
      </c>
      <c r="G69" s="111">
        <f>SUM(G15:G68)</f>
        <v>190030</v>
      </c>
    </row>
  </sheetData>
  <mergeCells count="1">
    <mergeCell ref="B12:G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71"/>
  <sheetViews>
    <sheetView topLeftCell="B1" workbookViewId="0">
      <selection activeCell="G6" sqref="G6"/>
    </sheetView>
  </sheetViews>
  <sheetFormatPr defaultRowHeight="15" x14ac:dyDescent="0.25"/>
  <cols>
    <col min="2" max="2" width="22.5703125" customWidth="1"/>
    <col min="3" max="3" width="39.42578125" customWidth="1"/>
    <col min="4" max="4" width="12.140625" customWidth="1"/>
    <col min="5" max="5" width="12.28515625" customWidth="1"/>
    <col min="6" max="6" width="13.140625" customWidth="1"/>
    <col min="7" max="7" width="11" customWidth="1"/>
    <col min="9" max="9" width="64" customWidth="1"/>
    <col min="12" max="12" width="11.28515625" customWidth="1"/>
  </cols>
  <sheetData>
    <row r="4" spans="2:7" ht="15.75" thickBot="1" x14ac:dyDescent="0.3"/>
    <row r="5" spans="2:7" ht="16.5" thickTop="1" thickBot="1" x14ac:dyDescent="0.3">
      <c r="B5" s="79" t="s">
        <v>35</v>
      </c>
      <c r="C5" s="80" t="s">
        <v>81</v>
      </c>
      <c r="E5" s="79" t="s">
        <v>357</v>
      </c>
      <c r="G5" s="80">
        <v>219607</v>
      </c>
    </row>
    <row r="7" spans="2:7" ht="15.75" thickBot="1" x14ac:dyDescent="0.3">
      <c r="B7" s="81" t="s">
        <v>37</v>
      </c>
    </row>
    <row r="8" spans="2:7" ht="16.5" thickTop="1" thickBot="1" x14ac:dyDescent="0.3">
      <c r="B8" s="80"/>
      <c r="C8" t="s">
        <v>38</v>
      </c>
    </row>
    <row r="9" spans="2:7" ht="15.75" thickTop="1" x14ac:dyDescent="0.25">
      <c r="B9" s="82"/>
      <c r="C9" t="s">
        <v>39</v>
      </c>
    </row>
    <row r="10" spans="2:7" x14ac:dyDescent="0.25">
      <c r="B10" s="83"/>
    </row>
    <row r="11" spans="2:7" ht="15.75" thickBot="1" x14ac:dyDescent="0.3">
      <c r="B11" s="83"/>
    </row>
    <row r="12" spans="2:7" ht="15.75" thickBot="1" x14ac:dyDescent="0.3">
      <c r="B12" s="212" t="s">
        <v>96</v>
      </c>
      <c r="C12" s="213"/>
      <c r="D12" s="213"/>
      <c r="E12" s="213"/>
      <c r="F12" s="213"/>
      <c r="G12" s="213"/>
    </row>
    <row r="13" spans="2:7" x14ac:dyDescent="0.25">
      <c r="B13" s="84"/>
      <c r="C13" s="85"/>
      <c r="D13" s="86" t="s">
        <v>116</v>
      </c>
      <c r="E13" s="87" t="s">
        <v>117</v>
      </c>
      <c r="F13" s="87" t="s">
        <v>118</v>
      </c>
      <c r="G13" s="87" t="s">
        <v>119</v>
      </c>
    </row>
    <row r="14" spans="2:7" ht="15.75" thickBot="1" x14ac:dyDescent="0.3">
      <c r="B14" s="88" t="s">
        <v>41</v>
      </c>
      <c r="C14" s="89" t="s">
        <v>42</v>
      </c>
      <c r="D14" s="124">
        <f>SUM(D15:F20)</f>
        <v>574089</v>
      </c>
      <c r="E14" s="90"/>
      <c r="F14" s="90"/>
      <c r="G14" s="90"/>
    </row>
    <row r="15" spans="2:7" ht="16.5" thickTop="1" thickBot="1" x14ac:dyDescent="0.3">
      <c r="B15" s="92"/>
      <c r="C15" s="93" t="s">
        <v>43</v>
      </c>
      <c r="D15" s="94"/>
      <c r="E15" s="95">
        <v>174351</v>
      </c>
      <c r="F15" s="95"/>
      <c r="G15" s="95"/>
    </row>
    <row r="16" spans="2:7" ht="16.5" thickTop="1" thickBot="1" x14ac:dyDescent="0.3">
      <c r="B16" s="92"/>
      <c r="C16" s="93" t="s">
        <v>44</v>
      </c>
      <c r="D16" s="94">
        <v>204538</v>
      </c>
      <c r="E16" s="95"/>
      <c r="F16" s="95"/>
      <c r="G16" s="95"/>
    </row>
    <row r="17" spans="2:10" ht="16.5" thickTop="1" thickBot="1" x14ac:dyDescent="0.3">
      <c r="B17" s="92"/>
      <c r="C17" s="93" t="s">
        <v>45</v>
      </c>
      <c r="D17" s="94">
        <v>55482</v>
      </c>
      <c r="E17" s="95"/>
      <c r="F17" s="95"/>
      <c r="G17" s="95"/>
    </row>
    <row r="18" spans="2:10" ht="16.5" thickTop="1" thickBot="1" x14ac:dyDescent="0.3">
      <c r="B18" s="92"/>
      <c r="C18" s="93" t="s">
        <v>46</v>
      </c>
      <c r="D18" s="94">
        <v>135577</v>
      </c>
      <c r="E18" s="95"/>
      <c r="F18" s="95"/>
      <c r="G18" s="95"/>
    </row>
    <row r="19" spans="2:10" ht="16.5" thickTop="1" thickBot="1" x14ac:dyDescent="0.3">
      <c r="B19" s="92"/>
      <c r="C19" s="93" t="s">
        <v>47</v>
      </c>
      <c r="D19" s="94">
        <v>3186</v>
      </c>
      <c r="E19" s="95"/>
      <c r="F19" s="95"/>
      <c r="G19" s="95">
        <v>151399</v>
      </c>
    </row>
    <row r="20" spans="2:10" ht="16.5" thickTop="1" thickBot="1" x14ac:dyDescent="0.3">
      <c r="B20" s="92"/>
      <c r="C20" s="93" t="s">
        <v>48</v>
      </c>
      <c r="D20" s="94">
        <v>955</v>
      </c>
      <c r="E20" s="95"/>
      <c r="F20" s="95"/>
      <c r="G20" s="95"/>
    </row>
    <row r="21" spans="2:10" ht="16.5" thickTop="1" thickBot="1" x14ac:dyDescent="0.3">
      <c r="B21" s="92"/>
      <c r="C21" s="89" t="s">
        <v>49</v>
      </c>
      <c r="D21" s="124">
        <f>SUM(D22:F28)</f>
        <v>308295</v>
      </c>
      <c r="E21" s="90"/>
      <c r="F21" s="90"/>
      <c r="G21" s="90"/>
    </row>
    <row r="22" spans="2:10" ht="16.5" thickTop="1" thickBot="1" x14ac:dyDescent="0.3">
      <c r="B22" s="92"/>
      <c r="C22" s="93" t="s">
        <v>43</v>
      </c>
      <c r="D22" s="94"/>
      <c r="E22" s="95">
        <v>133367</v>
      </c>
      <c r="F22" s="95"/>
      <c r="G22" s="95"/>
    </row>
    <row r="23" spans="2:10" ht="16.5" thickTop="1" thickBot="1" x14ac:dyDescent="0.3">
      <c r="B23" s="92"/>
      <c r="C23" s="93" t="s">
        <v>44</v>
      </c>
      <c r="D23" s="94">
        <v>94042</v>
      </c>
      <c r="E23" s="95"/>
      <c r="F23" s="95"/>
      <c r="G23" s="95"/>
    </row>
    <row r="24" spans="2:10" ht="16.5" thickTop="1" thickBot="1" x14ac:dyDescent="0.3">
      <c r="B24" s="92"/>
      <c r="C24" s="93" t="s">
        <v>45</v>
      </c>
      <c r="D24" s="94">
        <v>13262</v>
      </c>
      <c r="E24" s="95"/>
      <c r="F24" s="95"/>
      <c r="G24" s="95"/>
    </row>
    <row r="25" spans="2:10" ht="16.5" thickTop="1" thickBot="1" x14ac:dyDescent="0.3">
      <c r="B25" s="92"/>
      <c r="C25" s="93" t="s">
        <v>46</v>
      </c>
      <c r="D25" s="94">
        <v>33798</v>
      </c>
      <c r="E25" s="95"/>
      <c r="F25" s="95"/>
      <c r="G25" s="95"/>
      <c r="J25" s="83"/>
    </row>
    <row r="26" spans="2:10" ht="16.5" thickTop="1" thickBot="1" x14ac:dyDescent="0.3">
      <c r="B26" s="92"/>
      <c r="C26" s="93" t="s">
        <v>50</v>
      </c>
      <c r="D26" s="94">
        <v>33196</v>
      </c>
      <c r="E26" s="95"/>
      <c r="F26" s="95"/>
      <c r="G26" s="95"/>
      <c r="J26" s="83"/>
    </row>
    <row r="27" spans="2:10" ht="16.5" thickTop="1" thickBot="1" x14ac:dyDescent="0.3">
      <c r="B27" s="92"/>
      <c r="C27" s="93" t="s">
        <v>48</v>
      </c>
      <c r="D27" s="94">
        <v>78</v>
      </c>
      <c r="E27" s="95"/>
      <c r="F27" s="95"/>
      <c r="G27" s="95"/>
      <c r="J27" s="83"/>
    </row>
    <row r="28" spans="2:10" ht="16.5" thickTop="1" thickBot="1" x14ac:dyDescent="0.3">
      <c r="B28" s="92"/>
      <c r="C28" s="93" t="s">
        <v>47</v>
      </c>
      <c r="D28" s="94">
        <v>552</v>
      </c>
      <c r="E28" s="95"/>
      <c r="F28" s="95"/>
      <c r="G28" s="95">
        <v>26235</v>
      </c>
      <c r="J28" s="83"/>
    </row>
    <row r="29" spans="2:10" ht="16.5" thickTop="1" thickBot="1" x14ac:dyDescent="0.3">
      <c r="B29" s="92"/>
      <c r="C29" s="89" t="s">
        <v>51</v>
      </c>
      <c r="D29" s="124">
        <f>SUM(D30:F39)</f>
        <v>412832</v>
      </c>
      <c r="E29" s="90"/>
      <c r="F29" s="90"/>
      <c r="G29" s="90"/>
      <c r="J29" s="83"/>
    </row>
    <row r="30" spans="2:10" ht="16.5" thickTop="1" thickBot="1" x14ac:dyDescent="0.3">
      <c r="B30" s="92"/>
      <c r="C30" s="93" t="s">
        <v>43</v>
      </c>
      <c r="D30" s="94"/>
      <c r="E30" s="95">
        <v>76397</v>
      </c>
      <c r="F30" s="95"/>
      <c r="G30" s="95"/>
      <c r="J30" s="83"/>
    </row>
    <row r="31" spans="2:10" ht="16.5" thickTop="1" thickBot="1" x14ac:dyDescent="0.3">
      <c r="B31" s="92"/>
      <c r="C31" s="93" t="s">
        <v>44</v>
      </c>
      <c r="D31" s="94">
        <v>249950</v>
      </c>
      <c r="E31" s="95"/>
      <c r="F31" s="95"/>
      <c r="G31" s="95"/>
    </row>
    <row r="32" spans="2:10" ht="16.5" thickTop="1" thickBot="1" x14ac:dyDescent="0.3">
      <c r="B32" s="92"/>
      <c r="C32" s="93" t="s">
        <v>45</v>
      </c>
      <c r="D32" s="94">
        <v>699</v>
      </c>
      <c r="E32" s="95"/>
      <c r="F32" s="95"/>
      <c r="G32" s="95"/>
    </row>
    <row r="33" spans="2:7" ht="16.5" thickTop="1" thickBot="1" x14ac:dyDescent="0.3">
      <c r="B33" s="92"/>
      <c r="C33" s="93" t="s">
        <v>46</v>
      </c>
      <c r="D33" s="94">
        <v>53745</v>
      </c>
      <c r="E33" s="95"/>
      <c r="F33" s="95"/>
      <c r="G33" s="95"/>
    </row>
    <row r="34" spans="2:7" ht="16.5" thickTop="1" thickBot="1" x14ac:dyDescent="0.3">
      <c r="B34" s="92"/>
      <c r="C34" s="93" t="s">
        <v>50</v>
      </c>
      <c r="D34" s="94">
        <v>1911</v>
      </c>
      <c r="E34" s="95"/>
      <c r="F34" s="95"/>
      <c r="G34" s="95"/>
    </row>
    <row r="35" spans="2:7" ht="16.5" thickTop="1" thickBot="1" x14ac:dyDescent="0.3">
      <c r="B35" s="92"/>
      <c r="C35" s="93" t="s">
        <v>48</v>
      </c>
      <c r="D35" s="94">
        <v>15606</v>
      </c>
      <c r="E35" s="95"/>
      <c r="F35" s="95"/>
      <c r="G35" s="95"/>
    </row>
    <row r="36" spans="2:7" ht="16.5" thickTop="1" thickBot="1" x14ac:dyDescent="0.3">
      <c r="B36" s="92"/>
      <c r="C36" s="93" t="s">
        <v>52</v>
      </c>
      <c r="D36" s="94">
        <v>0</v>
      </c>
      <c r="E36" s="95"/>
      <c r="F36" s="95"/>
      <c r="G36" s="95"/>
    </row>
    <row r="37" spans="2:7" ht="16.5" thickTop="1" thickBot="1" x14ac:dyDescent="0.3">
      <c r="B37" s="92"/>
      <c r="C37" s="93" t="s">
        <v>53</v>
      </c>
      <c r="D37" s="94">
        <v>4627</v>
      </c>
      <c r="E37" s="95"/>
      <c r="F37" s="95"/>
      <c r="G37" s="95"/>
    </row>
    <row r="38" spans="2:7" ht="16.5" thickTop="1" thickBot="1" x14ac:dyDescent="0.3">
      <c r="B38" s="92"/>
      <c r="C38" s="93" t="s">
        <v>54</v>
      </c>
      <c r="D38" s="94">
        <v>9704</v>
      </c>
      <c r="E38" s="95"/>
      <c r="F38" s="95"/>
      <c r="G38" s="95"/>
    </row>
    <row r="39" spans="2:7" ht="16.5" thickTop="1" thickBot="1" x14ac:dyDescent="0.3">
      <c r="B39" s="92"/>
      <c r="C39" s="93" t="s">
        <v>47</v>
      </c>
      <c r="D39" s="94">
        <v>193</v>
      </c>
      <c r="E39" s="91"/>
      <c r="F39" s="95"/>
      <c r="G39" s="95">
        <v>9148</v>
      </c>
    </row>
    <row r="40" spans="2:7" ht="16.5" thickTop="1" thickBot="1" x14ac:dyDescent="0.3">
      <c r="B40" s="92"/>
      <c r="C40" s="89" t="s">
        <v>55</v>
      </c>
      <c r="D40" s="124">
        <f>SUM(D41:F43)</f>
        <v>100587</v>
      </c>
      <c r="E40" s="91"/>
      <c r="F40" s="91"/>
      <c r="G40" s="91"/>
    </row>
    <row r="41" spans="2:7" ht="16.5" thickTop="1" thickBot="1" x14ac:dyDescent="0.3">
      <c r="B41" s="92"/>
      <c r="C41" s="93" t="s">
        <v>56</v>
      </c>
      <c r="D41" s="94">
        <v>19952</v>
      </c>
      <c r="E41" s="97"/>
      <c r="F41" s="97"/>
      <c r="G41" s="97"/>
    </row>
    <row r="42" spans="2:7" ht="16.5" thickTop="1" thickBot="1" x14ac:dyDescent="0.3">
      <c r="B42" s="92"/>
      <c r="C42" s="93" t="s">
        <v>57</v>
      </c>
      <c r="D42" s="94">
        <v>75376</v>
      </c>
      <c r="E42" s="91"/>
      <c r="F42" s="98"/>
      <c r="G42" s="91"/>
    </row>
    <row r="43" spans="2:7" ht="16.5" thickTop="1" thickBot="1" x14ac:dyDescent="0.3">
      <c r="B43" s="92"/>
      <c r="C43" s="93" t="s">
        <v>58</v>
      </c>
      <c r="D43" s="94">
        <v>5259</v>
      </c>
      <c r="E43" s="91"/>
      <c r="F43" s="91"/>
      <c r="G43" s="91"/>
    </row>
    <row r="44" spans="2:7" ht="16.5" thickTop="1" thickBot="1" x14ac:dyDescent="0.3">
      <c r="B44" s="92"/>
      <c r="C44" s="89" t="s">
        <v>10</v>
      </c>
      <c r="D44" s="124">
        <f>SUM(D45:F48)</f>
        <v>81514</v>
      </c>
      <c r="E44" s="91"/>
      <c r="F44" s="91"/>
      <c r="G44" s="91"/>
    </row>
    <row r="45" spans="2:7" ht="16.5" thickTop="1" thickBot="1" x14ac:dyDescent="0.3">
      <c r="B45" s="92"/>
      <c r="C45" s="93" t="s">
        <v>59</v>
      </c>
      <c r="D45" s="94">
        <v>0</v>
      </c>
      <c r="E45" s="95">
        <v>0</v>
      </c>
      <c r="F45" s="95">
        <v>0</v>
      </c>
      <c r="G45" s="91"/>
    </row>
    <row r="46" spans="2:7" ht="16.5" thickTop="1" thickBot="1" x14ac:dyDescent="0.3">
      <c r="B46" s="92"/>
      <c r="C46" s="93" t="s">
        <v>60</v>
      </c>
      <c r="D46" s="94">
        <v>0</v>
      </c>
      <c r="E46" s="95">
        <v>0</v>
      </c>
      <c r="F46" s="95">
        <v>0</v>
      </c>
      <c r="G46" s="91"/>
    </row>
    <row r="47" spans="2:7" ht="16.5" thickTop="1" thickBot="1" x14ac:dyDescent="0.3">
      <c r="B47" s="92"/>
      <c r="C47" s="89" t="s">
        <v>61</v>
      </c>
      <c r="D47" s="96"/>
      <c r="E47" s="91"/>
      <c r="F47" s="91"/>
      <c r="G47" s="91"/>
    </row>
    <row r="48" spans="2:7" ht="16.5" thickTop="1" thickBot="1" x14ac:dyDescent="0.3">
      <c r="B48" s="92"/>
      <c r="C48" s="93" t="s">
        <v>62</v>
      </c>
      <c r="D48" s="94">
        <v>81514</v>
      </c>
      <c r="E48" s="91"/>
      <c r="F48" s="91"/>
      <c r="G48" s="91"/>
    </row>
    <row r="49" spans="2:7" ht="16.5" thickTop="1" thickBot="1" x14ac:dyDescent="0.3">
      <c r="B49" s="100" t="s">
        <v>63</v>
      </c>
      <c r="C49" s="101" t="s">
        <v>64</v>
      </c>
      <c r="D49" s="124">
        <f>SUM(D50:F58)</f>
        <v>1420156</v>
      </c>
      <c r="E49" s="91"/>
      <c r="F49" s="91"/>
      <c r="G49" s="91"/>
    </row>
    <row r="50" spans="2:7" ht="16.5" thickTop="1" thickBot="1" x14ac:dyDescent="0.3">
      <c r="B50" s="102"/>
      <c r="C50" s="103" t="s">
        <v>53</v>
      </c>
      <c r="D50" s="94">
        <v>1016142</v>
      </c>
      <c r="E50" s="95"/>
      <c r="F50" s="95"/>
      <c r="G50" s="95">
        <v>73683</v>
      </c>
    </row>
    <row r="51" spans="2:7" ht="16.5" thickTop="1" thickBot="1" x14ac:dyDescent="0.3">
      <c r="B51" s="102"/>
      <c r="C51" s="103" t="s">
        <v>65</v>
      </c>
      <c r="D51" s="94">
        <v>160930</v>
      </c>
      <c r="E51" s="95"/>
      <c r="F51" s="95"/>
      <c r="G51" s="95"/>
    </row>
    <row r="52" spans="2:7" ht="16.5" thickTop="1" thickBot="1" x14ac:dyDescent="0.3">
      <c r="B52" s="102"/>
      <c r="C52" s="101" t="s">
        <v>120</v>
      </c>
      <c r="D52" s="96"/>
      <c r="E52" s="91"/>
      <c r="F52" s="91"/>
      <c r="G52" s="91"/>
    </row>
    <row r="53" spans="2:7" ht="16.5" thickTop="1" thickBot="1" x14ac:dyDescent="0.3">
      <c r="B53" s="102"/>
      <c r="C53" s="103" t="s">
        <v>53</v>
      </c>
      <c r="D53" s="94">
        <v>38157</v>
      </c>
      <c r="E53" s="95"/>
      <c r="F53" s="95"/>
      <c r="G53" s="95">
        <v>4117</v>
      </c>
    </row>
    <row r="54" spans="2:7" ht="16.5" thickTop="1" thickBot="1" x14ac:dyDescent="0.3">
      <c r="B54" s="102"/>
      <c r="C54" s="103" t="s">
        <v>65</v>
      </c>
      <c r="D54" s="94">
        <v>89298</v>
      </c>
      <c r="E54" s="95"/>
      <c r="F54" s="95"/>
      <c r="G54" s="95"/>
    </row>
    <row r="55" spans="2:7" ht="16.5" thickTop="1" thickBot="1" x14ac:dyDescent="0.3">
      <c r="B55" s="102"/>
      <c r="C55" s="103" t="s">
        <v>50</v>
      </c>
      <c r="D55" s="94">
        <v>1</v>
      </c>
      <c r="E55" s="95"/>
      <c r="F55" s="95"/>
      <c r="G55" s="95"/>
    </row>
    <row r="56" spans="2:7" ht="16.5" thickTop="1" thickBot="1" x14ac:dyDescent="0.3">
      <c r="B56" s="102"/>
      <c r="C56" s="104" t="s">
        <v>125</v>
      </c>
      <c r="D56" s="94"/>
      <c r="E56" s="105"/>
      <c r="F56" s="105">
        <v>108381</v>
      </c>
      <c r="G56" s="105"/>
    </row>
    <row r="57" spans="2:7" ht="16.5" thickTop="1" thickBot="1" x14ac:dyDescent="0.3">
      <c r="B57" s="102"/>
      <c r="C57" s="103" t="s">
        <v>44</v>
      </c>
      <c r="D57" s="94">
        <v>550</v>
      </c>
      <c r="E57" s="105"/>
      <c r="F57" s="105"/>
      <c r="G57" s="105"/>
    </row>
    <row r="58" spans="2:7" ht="16.5" thickTop="1" thickBot="1" x14ac:dyDescent="0.3">
      <c r="B58" s="102"/>
      <c r="C58" s="103" t="s">
        <v>45</v>
      </c>
      <c r="D58" s="94">
        <v>6697</v>
      </c>
      <c r="E58" s="105"/>
      <c r="F58" s="105"/>
      <c r="G58" s="105"/>
    </row>
    <row r="59" spans="2:7" ht="16.5" thickTop="1" thickBot="1" x14ac:dyDescent="0.3">
      <c r="B59" s="88" t="s">
        <v>68</v>
      </c>
      <c r="C59" s="89" t="s">
        <v>69</v>
      </c>
      <c r="D59" s="124">
        <f>SUM(D60:F61)</f>
        <v>55761</v>
      </c>
      <c r="E59" s="91"/>
      <c r="F59" s="91"/>
      <c r="G59" s="91"/>
    </row>
    <row r="60" spans="2:7" ht="16.5" thickTop="1" thickBot="1" x14ac:dyDescent="0.3">
      <c r="B60" s="92"/>
      <c r="C60" s="93" t="s">
        <v>70</v>
      </c>
      <c r="D60" s="94">
        <v>0</v>
      </c>
      <c r="E60" s="91"/>
      <c r="F60" s="98">
        <v>32778</v>
      </c>
      <c r="G60" s="90"/>
    </row>
    <row r="61" spans="2:7" ht="16.5" thickTop="1" thickBot="1" x14ac:dyDescent="0.3">
      <c r="B61" s="92"/>
      <c r="C61" s="93" t="s">
        <v>71</v>
      </c>
      <c r="D61" s="94"/>
      <c r="E61" s="98"/>
      <c r="F61" s="98">
        <v>22983</v>
      </c>
      <c r="G61" s="98"/>
    </row>
    <row r="62" spans="2:7" ht="16.5" thickTop="1" thickBot="1" x14ac:dyDescent="0.3">
      <c r="B62" s="92"/>
      <c r="C62" s="89" t="s">
        <v>72</v>
      </c>
      <c r="D62" s="96"/>
      <c r="E62" s="91"/>
      <c r="F62" s="91"/>
      <c r="G62" s="91"/>
    </row>
    <row r="63" spans="2:7" ht="16.5" thickTop="1" thickBot="1" x14ac:dyDescent="0.3">
      <c r="B63" s="92"/>
      <c r="C63" s="93" t="s">
        <v>73</v>
      </c>
      <c r="D63" s="94">
        <v>21335</v>
      </c>
      <c r="E63" s="91"/>
      <c r="F63" s="95"/>
      <c r="G63" s="91"/>
    </row>
    <row r="64" spans="2:7" ht="16.5" thickTop="1" thickBot="1" x14ac:dyDescent="0.3">
      <c r="B64" s="100" t="s">
        <v>11</v>
      </c>
      <c r="C64" s="106" t="s">
        <v>74</v>
      </c>
      <c r="D64" s="124">
        <f>SUM(D65:F67)</f>
        <v>61427</v>
      </c>
      <c r="E64" s="91"/>
      <c r="F64" s="91"/>
      <c r="G64" s="91"/>
    </row>
    <row r="65" spans="2:7" ht="16.5" thickTop="1" thickBot="1" x14ac:dyDescent="0.3">
      <c r="B65" s="102"/>
      <c r="C65" s="107" t="s">
        <v>129</v>
      </c>
      <c r="D65" s="94">
        <v>44723</v>
      </c>
      <c r="E65" s="91"/>
      <c r="F65" s="95"/>
      <c r="G65" s="91"/>
    </row>
    <row r="66" spans="2:7" ht="16.5" thickTop="1" thickBot="1" x14ac:dyDescent="0.3">
      <c r="B66" s="102"/>
      <c r="C66" s="106" t="s">
        <v>75</v>
      </c>
      <c r="D66" s="96"/>
      <c r="E66" s="91"/>
      <c r="F66" s="91"/>
      <c r="G66" s="91"/>
    </row>
    <row r="67" spans="2:7" ht="16.5" thickTop="1" thickBot="1" x14ac:dyDescent="0.3">
      <c r="B67" s="102"/>
      <c r="C67" s="107" t="s">
        <v>127</v>
      </c>
      <c r="D67" s="94">
        <v>16704</v>
      </c>
      <c r="E67" s="91"/>
      <c r="F67" s="91"/>
      <c r="G67" s="95"/>
    </row>
    <row r="68" spans="2:7" ht="16.5" thickTop="1" thickBot="1" x14ac:dyDescent="0.3"/>
    <row r="69" spans="2:7" ht="15.75" thickBot="1" x14ac:dyDescent="0.3">
      <c r="B69" s="108" t="s">
        <v>76</v>
      </c>
      <c r="C69" s="109"/>
      <c r="D69" s="110">
        <f>SUM(D14+D21+D29+D40+D44+D49+D59+D63+D64)</f>
        <v>3035996</v>
      </c>
      <c r="E69" s="111">
        <f>SUM(E15:E68)</f>
        <v>384115</v>
      </c>
      <c r="F69" s="111">
        <f>SUM(F15:F68)</f>
        <v>164142</v>
      </c>
      <c r="G69" s="111">
        <f>SUM(G15:G68)</f>
        <v>264582</v>
      </c>
    </row>
    <row r="71" spans="2:7" x14ac:dyDescent="0.25">
      <c r="D71" s="124">
        <f>SUM(D65+D67+D63+D50+D51+D53+D54+D55+D56+D57+D58+D48+D41+D42+D43+(SUM(D31:D39))+D23+D24+D25+D26+D27+D28+D16+D17+D18+D19+D20)</f>
        <v>2487739</v>
      </c>
    </row>
  </sheetData>
  <mergeCells count="1">
    <mergeCell ref="B12:G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FIND YOUR GHG INVENTORY DATA</vt:lpstr>
      <vt:lpstr>Resources</vt:lpstr>
      <vt:lpstr>2010 Census Population</vt:lpstr>
      <vt:lpstr>REDC Roll Up</vt:lpstr>
      <vt:lpstr>Albany Roll Up</vt:lpstr>
      <vt:lpstr>Columbia Roll Up</vt:lpstr>
      <vt:lpstr>Greene Roll Up</vt:lpstr>
      <vt:lpstr>Rensselaer Roll Up</vt:lpstr>
      <vt:lpstr>Saratoga Roll Up</vt:lpstr>
      <vt:lpstr>Schenectady Roll Up</vt:lpstr>
      <vt:lpstr>Warren Roll Up</vt:lpstr>
      <vt:lpstr>Washington Roll Up</vt:lpstr>
      <vt:lpstr>Municipal Fuel Consumption</vt:lpstr>
      <vt:lpstr>Municipal Household Emissions</vt:lpstr>
      <vt:lpstr>Municipal Energy Consumption</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Dazzle L. Ekblad</cp:lastModifiedBy>
  <dcterms:created xsi:type="dcterms:W3CDTF">2017-08-03T17:33:23Z</dcterms:created>
  <dcterms:modified xsi:type="dcterms:W3CDTF">2018-07-05T14:42:57Z</dcterms:modified>
</cp:coreProperties>
</file>